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semachine-my.sharepoint.com/personal/emily_musemachine_com/Documents/"/>
    </mc:Choice>
  </mc:AlternateContent>
  <xr:revisionPtr revIDLastSave="0" documentId="8_{A75BDA13-8B5D-4ACF-8095-1909DAE27BF8}" xr6:coauthVersionLast="47" xr6:coauthVersionMax="47" xr10:uidLastSave="{00000000-0000-0000-0000-000000000000}"/>
  <bookViews>
    <workbookView xWindow="-120" yWindow="-120" windowWidth="29040" windowHeight="15840" xr2:uid="{E3502151-2ACC-4B4C-BA74-E44663405E3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20" i="1"/>
  <c r="C23" i="1"/>
  <c r="C8" i="1"/>
  <c r="G16" i="1"/>
  <c r="F19" i="1"/>
  <c r="U7" i="1"/>
  <c r="L10" i="1"/>
  <c r="L7" i="1"/>
  <c r="U28" i="1"/>
  <c r="E22" i="1"/>
  <c r="V17" i="1"/>
  <c r="D25" i="1"/>
  <c r="E5" i="1"/>
  <c r="C5" i="1" s="1"/>
  <c r="E20" i="1"/>
  <c r="E9" i="1"/>
  <c r="I28" i="1"/>
  <c r="N12" i="1"/>
  <c r="N28" i="1"/>
  <c r="E23" i="1"/>
  <c r="I24" i="1"/>
  <c r="E12" i="1"/>
  <c r="I13" i="1"/>
  <c r="E13" i="1" s="1"/>
  <c r="G29" i="1"/>
  <c r="G28" i="1"/>
  <c r="G36" i="1" s="1"/>
  <c r="G25" i="1"/>
  <c r="G37" i="1" s="1"/>
  <c r="E16" i="1" l="1"/>
  <c r="E17" i="1"/>
  <c r="E18" i="1"/>
  <c r="E19" i="1"/>
  <c r="E24" i="1"/>
  <c r="E7" i="1"/>
  <c r="C7" i="1" s="1"/>
  <c r="E8" i="1"/>
  <c r="E10" i="1"/>
  <c r="E11" i="1"/>
  <c r="P36" i="1" l="1"/>
  <c r="P25" i="1"/>
  <c r="P37" i="1" s="1"/>
  <c r="S36" i="1" l="1"/>
  <c r="T25" i="1"/>
  <c r="R25" i="1"/>
  <c r="S25" i="1"/>
  <c r="S37" i="1" s="1"/>
  <c r="R36" i="1"/>
  <c r="T36" i="1"/>
  <c r="T37" i="1" l="1"/>
  <c r="R37" i="1"/>
  <c r="K36" i="1"/>
  <c r="K25" i="1"/>
  <c r="K37" i="1" s="1"/>
  <c r="V36" i="1"/>
  <c r="L25" i="1"/>
  <c r="M25" i="1"/>
  <c r="N25" i="1"/>
  <c r="O25" i="1"/>
  <c r="Q25" i="1"/>
  <c r="U25" i="1"/>
  <c r="V25" i="1"/>
  <c r="E15" i="1"/>
  <c r="E6" i="1"/>
  <c r="E25" i="1" s="1"/>
  <c r="F36" i="1"/>
  <c r="V37" i="1"/>
  <c r="F25" i="1"/>
  <c r="F37" i="1" s="1"/>
  <c r="H25" i="1"/>
  <c r="I25" i="1"/>
  <c r="J25" i="1"/>
  <c r="O36" i="1"/>
  <c r="O37" i="1" s="1"/>
  <c r="Q36" i="1"/>
  <c r="Q37" i="1" s="1"/>
  <c r="L36" i="1"/>
  <c r="L37" i="1" s="1"/>
  <c r="U36" i="1"/>
  <c r="U37" i="1" s="1"/>
  <c r="H36" i="1"/>
  <c r="I36" i="1"/>
  <c r="J36" i="1"/>
  <c r="M36" i="1"/>
  <c r="M37" i="1" s="1"/>
  <c r="I37" i="1" l="1"/>
  <c r="J37" i="1"/>
  <c r="H37" i="1"/>
  <c r="N36" i="1" l="1"/>
  <c r="N37" i="1" l="1"/>
  <c r="E36" i="1"/>
  <c r="E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tc={A3D7F97B-31A6-4EBA-8FF0-E70015C8C0BD}</author>
    <author>tc={034FA675-1BF0-4E39-B478-01D866989311}</author>
    <author>tc={4C7A275A-7E70-4A62-B910-AD72DA1631E6}</author>
    <author>tc={92DF3AB8-AC7F-4C6B-A9CE-D99CC033A761}</author>
    <author>tc={8A02355A-0DDA-410B-B62A-10FDF04D26E9}</author>
    <author>tc={80C98B30-1B0E-4B9C-929A-F112A42EED5A}</author>
    <author>tc={FFB0E708-8422-422A-A285-59B1BCE2D333}</author>
    <author>tc={44182404-30C9-438F-95EB-1079BE78E877}</author>
    <author>tc={E46178E8-692B-4289-890D-F649FA8DBE98}</author>
    <author>tc={0D5F1386-0008-4A6C-9AE2-4532831CCD2A}</author>
    <author>tc={1C2DEB70-3CE0-4D24-9E5C-098684B2594B}</author>
    <author>tc={5219FC2E-EC71-4177-A3A8-AEBAD63A19B2}</author>
    <author>tc={665438AE-0E1E-4A22-99C7-53E29D3C2815}</author>
    <author>tc={ECE37A5C-B5CC-443D-948E-969B31D12920}</author>
    <author>tc={C4252826-F9A7-4FB6-9BCC-DDCB47CD76CB}</author>
    <author>tc={91609C19-2ADE-4D4F-8188-25F4D17F4D73}</author>
    <author>tc={669ED8F0-A674-48BB-BB1E-2D777AD56F4F}</author>
    <author>tc={11BE6E7F-03E9-4D47-AB2E-6FF20EDA45CC}</author>
    <author>tc={FF4F8404-22C7-467D-8152-E739EC713F1E}</author>
    <author>tc={D3E9679D-CCAC-4FD6-B24A-68075FFB9578}</author>
    <author>tc={1D56CE1E-6BF8-4EBE-9F11-A5159CAD2943}</author>
    <author>tc={25BFBAED-F646-461D-BD64-645C948CB93E}</author>
  </authors>
  <commentList>
    <comment ref="L3" authorId="0" shapeId="0" xr:uid="{A3D7F97B-31A6-4EBA-8FF0-E70015C8C0BD}">
      <text>
        <t>[Threaded comment]
Your version of Excel allows you to read this threaded comment; however, any edits to it will get removed if the file is opened in a newer version of Excel. Learn more: https://go.microsoft.com/fwlink/?linkid=870924
Comment:
    reconcile SI 2020 with Haley in June 2021</t>
      </text>
    </comment>
    <comment ref="O3" authorId="1" shapeId="0" xr:uid="{034FA675-1BF0-4E39-B478-01D86698931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SI tie-ins: community &amp; individual resilience, legacy of the Black Arts Movement, </t>
      </text>
    </comment>
    <comment ref="P3" authorId="2" shapeId="0" xr:uid="{4C7A275A-7E70-4A62-B910-AD72DA1631E6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occur. Carry over funds to FY22.</t>
      </text>
    </comment>
    <comment ref="C5" authorId="3" shapeId="0" xr:uid="{92DF3AB8-AC7F-4C6B-A9CE-D99CC033A761}">
      <text>
        <t>[Threaded comment]
Your version of Excel allows you to read this threaded comment; however, any edits to it will get removed if the file is opened in a newer version of Excel. Learn more: https://go.microsoft.com/fwlink/?linkid=870924
Comment:
    will get spent in FY21</t>
      </text>
    </comment>
    <comment ref="C11" authorId="4" shapeId="0" xr:uid="{8A02355A-0DDA-410B-B62A-10FDF04D26E9}">
      <text>
        <t>[Threaded comment]
Your version of Excel allows you to read this threaded comment; however, any edits to it will get removed if the file is opened in a newer version of Excel. Learn more: https://go.microsoft.com/fwlink/?linkid=870924
Comment:
    will maybe apply at a later date for CAM follow-up sessions</t>
      </text>
    </comment>
    <comment ref="L12" authorId="5" shapeId="0" xr:uid="{80C98B30-1B0E-4B9C-929A-F112A42EED5A}">
      <text>
        <t>[Threaded comment]
Your version of Excel allows you to read this threaded comment; however, any edits to it will get removed if the file is opened in a newer version of Excel. Learn more: https://go.microsoft.com/fwlink/?linkid=870924
Comment:
    Dara's fees</t>
      </text>
    </comment>
    <comment ref="I13" authorId="6" shapeId="0" xr:uid="{FFB0E708-8422-422A-A285-59B1BCE2D333}">
      <text>
        <t>[Threaded comment]
Your version of Excel allows you to read this threaded comment; however, any edits to it will get removed if the file is opened in a newer version of Excel. Learn more: https://go.microsoft.com/fwlink/?linkid=870924
Comment:
    image license + Eli Yamin music</t>
      </text>
    </comment>
    <comment ref="C16" authorId="7" shapeId="0" xr:uid="{44182404-30C9-438F-95EB-1079BE78E877}">
      <text>
        <t>[Threaded comment]
Your version of Excel allows you to read this threaded comment; however, any edits to it will get removed if the file is opened in a newer version of Excel. Learn more: https://go.microsoft.com/fwlink/?linkid=870924
Comment:
    Mary and I had only allowed ourselves 6K out of this year's total to use on virtual performances. The carryover reflected my spending from 6000, NOT 15000.</t>
      </text>
    </comment>
    <comment ref="V17" authorId="8" shapeId="0" xr:uid="{E46178E8-692B-4289-890D-F649FA8DBE98}">
      <text>
        <t>[Threaded comment]
Your version of Excel allows you to read this threaded comment; however, any edits to it will get removed if the file is opened in a newer version of Excel. Learn more: https://go.microsoft.com/fwlink/?linkid=870924
Comment:
    Amedee's professional fees + cost of 4 Muse sweatshirts and tripod</t>
      </text>
    </comment>
    <comment ref="E19" authorId="9" shapeId="0" xr:uid="{0D5F1386-0008-4A6C-9AE2-4532831CCD2A}">
      <text>
        <t>[Threaded comment]
Your version of Excel allows you to read this threaded comment; however, any edits to it will get removed if the file is opened in a newer version of Excel. Learn more: https://go.microsoft.com/fwlink/?linkid=870924
Comment:
    balance out by moving $ from CoF</t>
      </text>
    </comment>
    <comment ref="A23" authorId="10" shapeId="0" xr:uid="{1C2DEB70-3CE0-4D24-9E5C-098684B2594B}">
      <text>
        <t>[Threaded comment]
Your version of Excel allows you to read this threaded comment; however, any edits to it will get removed if the file is opened in a newer version of Excel. Learn more: https://go.microsoft.com/fwlink/?linkid=870924
Comment:
    DF will need brief letter in November '21 to let know when/what update and if $ will be spent in calendar year 2022.</t>
      </text>
    </comment>
    <comment ref="I24" authorId="11" shapeId="0" xr:uid="{5219FC2E-EC71-4177-A3A8-AEBAD63A19B2}">
      <text>
        <t>[Threaded comment]
Your version of Excel allows you to read this threaded comment; however, any edits to it will get removed if the file is opened in a newer version of Excel. Learn more: https://go.microsoft.com/fwlink/?linkid=870924
Comment:
    Library costs for editing, filming, space + Omope's performance fee</t>
      </text>
    </comment>
    <comment ref="I28" authorId="12" shapeId="0" xr:uid="{665438AE-0E1E-4A22-99C7-53E29D3C2815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350 recording + 100 extension activity + 750 Eli Yamin music</t>
      </text>
    </comment>
    <comment ref="P28" authorId="13" shapeId="0" xr:uid="{ECE37A5C-B5CC-443D-948E-969B31D1292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Eli $500 @ 4 sessions </t>
      </text>
    </comment>
    <comment ref="Q28" authorId="14" shapeId="0" xr:uid="{C4252826-F9A7-4FB6-9BCC-DDCB47CD76CB}">
      <text>
        <t>[Threaded comment]
Your version of Excel allows you to read this threaded comment; however, any edits to it will get removed if the file is opened in a newer version of Excel. Learn more: https://go.microsoft.com/fwlink/?linkid=870924
Comment:
    2 workshops x (300 (JPI artist)+300 (JPI artist)) + $800 Eli project manager</t>
      </text>
    </comment>
    <comment ref="R28" authorId="15" shapeId="0" xr:uid="{91609C19-2ADE-4D4F-8188-25F4D17F4D73}">
      <text>
        <t>[Threaded comment]
Your version of Excel allows you to read this threaded comment; however, any edits to it will get removed if the file is opened in a newer version of Excel. Learn more: https://go.microsoft.com/fwlink/?linkid=870924
Comment:
    Michael Bashaw = donated inkind
Beth Wright = 150
Amedee = 150</t>
      </text>
    </comment>
    <comment ref="U28" authorId="16" shapeId="0" xr:uid="{669ED8F0-A674-48BB-BB1E-2D777AD56F4F}">
      <text>
        <t>[Threaded comment]
Your version of Excel allows you to read this threaded comment; however, any edits to it will get removed if the file is opened in a newer version of Excel. Learn more: https://go.microsoft.com/fwlink/?linkid=870924
Comment:
    SI planning fees ($3000+$3000), May 11 artist fees (500+450+450)</t>
      </text>
    </comment>
    <comment ref="I31" authorId="17" shapeId="0" xr:uid="{11BE6E7F-03E9-4D47-AB2E-6FF20EDA45CC}">
      <text>
        <t>[Threaded comment]
Your version of Excel allows you to read this threaded comment; however, any edits to it will get removed if the file is opened in a newer version of Excel. Learn more: https://go.microsoft.com/fwlink/?linkid=870924
Comment:
    Images and royalty free music</t>
      </text>
    </comment>
    <comment ref="P33" authorId="18" shapeId="0" xr:uid="{FF4F8404-22C7-467D-8152-E739EC713F1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6 @ $500 honorariums </t>
      </text>
    </comment>
    <comment ref="P37" authorId="19" shapeId="0" xr:uid="{D3E9679D-CCAC-4FD6-B24A-68075FFB9578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accomplished this year; funds will be carried over.</t>
      </text>
    </comment>
    <comment ref="K43" authorId="20" shapeId="0" xr:uid="{1D56CE1E-6BF8-4EBE-9F11-A5159CAD2943}">
      <text>
        <t>[Threaded comment]
Your version of Excel allows you to read this threaded comment; however, any edits to it will get removed if the file is opened in a newer version of Excel. Learn more: https://go.microsoft.com/fwlink/?linkid=870924
Comment:
    Last $1500 of contracted script fees + anticipated add'l $1000 for multimedia creation</t>
      </text>
    </comment>
    <comment ref="K45" authorId="21" shapeId="0" xr:uid="{25BFBAED-F646-461D-BD64-645C948CB93E}">
      <text>
        <t>[Threaded comment]
Your version of Excel allows you to read this threaded comment; however, any edits to it will get removed if the file is opened in a newer version of Excel. Learn more: https://go.microsoft.com/fwlink/?linkid=870924
Comment:
    Mary had mentioned seeking donations to cover this event specifically.</t>
      </text>
    </comment>
  </commentList>
</comments>
</file>

<file path=xl/sharedStrings.xml><?xml version="1.0" encoding="utf-8"?>
<sst xmlns="http://schemas.openxmlformats.org/spreadsheetml/2006/main" count="87" uniqueCount="79">
  <si>
    <t>Secondary</t>
  </si>
  <si>
    <t>Teacher</t>
  </si>
  <si>
    <t>Student</t>
  </si>
  <si>
    <t>Virtual Performances</t>
  </si>
  <si>
    <t>Production</t>
  </si>
  <si>
    <t>SI 2020 and Extended Activities</t>
  </si>
  <si>
    <t xml:space="preserve">Non-SI Related Club Advisor Meetings </t>
  </si>
  <si>
    <t>SI 2021</t>
  </si>
  <si>
    <t>Student Workshops</t>
  </si>
  <si>
    <t>Revenues</t>
  </si>
  <si>
    <t>Programming categories included</t>
  </si>
  <si>
    <t>Budget</t>
  </si>
  <si>
    <t>Allocated</t>
  </si>
  <si>
    <t>DCDC: "Nana Akua Goes to School" &amp; "Symbolic Expressions" (incl. workshops)</t>
  </si>
  <si>
    <t>DCDC: "The Lyricist" and April 27 teacher workshop (75 min.)</t>
  </si>
  <si>
    <t>Dayton Opera: "Cinderella Trilogy"</t>
  </si>
  <si>
    <t>Library: "Samantha Dew"</t>
  </si>
  <si>
    <t>Cincy Shakes: "Shakespeare Mythbusters"</t>
  </si>
  <si>
    <t>David Sherman: NYSI Script + Multimedia</t>
  </si>
  <si>
    <t>SI 2020 July 20-22</t>
  </si>
  <si>
    <t>DCDC Guest Presentation: Sept 30 (30 min)</t>
  </si>
  <si>
    <t>Extended Activities: Oct. 13 Curriculum Workshop (90 min)</t>
  </si>
  <si>
    <t>Toni Blackman Teacher Workshop: Nov 10 (75 min)</t>
  </si>
  <si>
    <t>Extended Activities: Lesson Plan Development (4 60-min. sessions)</t>
  </si>
  <si>
    <t>(2) BandLab Workshops (2 90-min. sessions + office hours)</t>
  </si>
  <si>
    <t>Dec 8: Teacher Celebration</t>
  </si>
  <si>
    <t>Feb 9: Valentine's Day Party</t>
  </si>
  <si>
    <t>Mar 9: 2021-2022 Preview</t>
  </si>
  <si>
    <t>Planning + May CAM Preview</t>
  </si>
  <si>
    <t>Met HD Live</t>
  </si>
  <si>
    <t>Grants</t>
  </si>
  <si>
    <t>DP&amp;L (FY18 carryover; FY19 carryover)</t>
  </si>
  <si>
    <t>DP&amp;L (new)</t>
  </si>
  <si>
    <t>Kittredge - flexible</t>
  </si>
  <si>
    <t>Lockwood Family Foundation (new)</t>
  </si>
  <si>
    <t>Lockwood Family Foundation (FY20 carryover)</t>
  </si>
  <si>
    <t>OAC Arts Partnership</t>
  </si>
  <si>
    <t>SI 2020 and Extended Activities: ARTIST FEES</t>
  </si>
  <si>
    <t>must be 100% expended</t>
  </si>
  <si>
    <t xml:space="preserve">   The Fred &amp; Alice Wallace Memorial Foundation 2021</t>
  </si>
  <si>
    <t>SI 2021 and Extended Activities</t>
  </si>
  <si>
    <t>haven't applied yet?</t>
  </si>
  <si>
    <t>won't have $$ in FY21; reserve for FY22 institute 2021 spending</t>
  </si>
  <si>
    <t>CARES Act: Montgomery County</t>
  </si>
  <si>
    <t>CARES Act: City of Dayton</t>
  </si>
  <si>
    <t>Sponsorships</t>
  </si>
  <si>
    <t xml:space="preserve"> Lockwood Family Fund (after December 2020)</t>
  </si>
  <si>
    <t>Met HD Live in Schools</t>
  </si>
  <si>
    <t>???</t>
  </si>
  <si>
    <t>Circle of Friends</t>
  </si>
  <si>
    <t>Secondary Virtual Programming</t>
  </si>
  <si>
    <t>Quatman-Boyer</t>
  </si>
  <si>
    <t>Secondary Program (general)</t>
  </si>
  <si>
    <t>Rosenthal $3,600</t>
  </si>
  <si>
    <t>White &amp; Blackman creative compensation</t>
  </si>
  <si>
    <t xml:space="preserve"> </t>
  </si>
  <si>
    <t>Rosenthal $6,400</t>
  </si>
  <si>
    <t>DF Art Fund</t>
  </si>
  <si>
    <t>"New money"</t>
  </si>
  <si>
    <t>Individual donation in honor of Macy Janney</t>
  </si>
  <si>
    <t>Mikesell Fund Vocal Award (vocal performance only)</t>
  </si>
  <si>
    <t>Library Funds ($5,000 per calendar year)</t>
  </si>
  <si>
    <t>Library Programming</t>
  </si>
  <si>
    <t>held by the Library</t>
  </si>
  <si>
    <t>Expenses</t>
  </si>
  <si>
    <t>Salaries, employee benefits and taxes</t>
  </si>
  <si>
    <t>Artist/professional fees</t>
  </si>
  <si>
    <t>Non-artist professional fees (scheduling, tech, photography, evaluation, etc.)</t>
  </si>
  <si>
    <t>Production Expenses</t>
  </si>
  <si>
    <t>Licensing</t>
  </si>
  <si>
    <t>Marketing/publicity</t>
  </si>
  <si>
    <t>Supplies</t>
  </si>
  <si>
    <t>Equipment</t>
  </si>
  <si>
    <t>Accessibility</t>
  </si>
  <si>
    <t>Total Expenses</t>
  </si>
  <si>
    <t>SURPLUS SPENDING</t>
  </si>
  <si>
    <t>Remainder of David's scripting/multimedia fee after DPL, if we can get it paid in FY21</t>
  </si>
  <si>
    <t>Projected NYSI supplies/equipment</t>
  </si>
  <si>
    <t>Teacher Celebration actual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</si>
</sst>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_);[Red]\(0.00\)"/>
  </numFmts>
  <fonts count="17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01F1E"/>
      <name val="Calibri"/>
      <family val="2"/>
    </font>
    <font>
      <b/>
      <sz val="11"/>
      <color rgb="FF201F1E"/>
      <name val="Calibri"/>
      <family val="2"/>
    </font>
    <font>
      <b/>
      <sz val="11"/>
      <color rgb="FF000000"/>
      <name val="Calibri"/>
      <family val="2"/>
    </font>
    <font>
      <b/>
      <sz val="13"/>
      <color theme="0"/>
      <name val="Calibri"/>
      <family val="2"/>
      <scheme val="minor"/>
    </font>
    <font>
      <i/>
      <sz val="11"/>
      <color rgb="FF201F1E"/>
      <name val="Calibri"/>
      <family val="2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trike/>
      <sz val="11"/>
      <color rgb="FF201F1E"/>
      <name val="Calibri"/>
      <family val="2"/>
    </font>
    <font>
      <strike/>
      <sz val="11"/>
      <color rgb="FF201F1E"/>
      <name val="Calibri"/>
      <family val="2"/>
    </font>
    <font>
      <strike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333F4F"/>
        <bgColor indexed="64"/>
      </patternFill>
    </fill>
    <fill>
      <patternFill patternType="solid">
        <fgColor rgb="FF3A3838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2F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81">
    <xf numFmtId="0" fontId="0" fillId="0" borderId="0" xfId="0"/>
    <xf numFmtId="0" fontId="2" fillId="2" borderId="0" xfId="0" applyFont="1" applyFill="1"/>
    <xf numFmtId="0" fontId="3" fillId="0" borderId="0" xfId="0" applyFont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vertical="center" wrapText="1"/>
    </xf>
    <xf numFmtId="6" fontId="3" fillId="0" borderId="0" xfId="0" applyNumberFormat="1" applyFont="1" applyAlignment="1">
      <alignment horizontal="left" vertical="center" indent="2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vertical="center" indent="2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right" vertical="center" indent="2"/>
    </xf>
    <xf numFmtId="164" fontId="0" fillId="0" borderId="0" xfId="0" applyNumberFormat="1" applyAlignment="1">
      <alignment horizontal="right" indent="2"/>
    </xf>
    <xf numFmtId="44" fontId="3" fillId="0" borderId="0" xfId="0" applyNumberFormat="1" applyFont="1" applyAlignment="1">
      <alignment horizontal="right" vertical="center" indent="2"/>
    </xf>
    <xf numFmtId="0" fontId="0" fillId="7" borderId="0" xfId="0" applyFill="1"/>
    <xf numFmtId="0" fontId="7" fillId="8" borderId="0" xfId="0" applyFont="1" applyFill="1" applyAlignment="1">
      <alignment vertical="center"/>
    </xf>
    <xf numFmtId="164" fontId="7" fillId="8" borderId="0" xfId="0" applyNumberFormat="1" applyFont="1" applyFill="1" applyAlignment="1">
      <alignment horizontal="right" vertical="center"/>
    </xf>
    <xf numFmtId="0" fontId="0" fillId="8" borderId="0" xfId="0" applyFill="1"/>
    <xf numFmtId="44" fontId="4" fillId="3" borderId="0" xfId="0" applyNumberFormat="1" applyFont="1" applyFill="1" applyAlignment="1">
      <alignment horizontal="right" vertical="center"/>
    </xf>
    <xf numFmtId="44" fontId="3" fillId="0" borderId="0" xfId="0" applyNumberFormat="1" applyFont="1" applyAlignment="1">
      <alignment vertical="center"/>
    </xf>
    <xf numFmtId="44" fontId="0" fillId="0" borderId="0" xfId="0" applyNumberFormat="1"/>
    <xf numFmtId="165" fontId="0" fillId="0" borderId="0" xfId="0" applyNumberFormat="1"/>
    <xf numFmtId="0" fontId="8" fillId="0" borderId="2" xfId="0" applyFont="1" applyBorder="1" applyAlignment="1">
      <alignment horizontal="center" vertical="center" wrapText="1"/>
    </xf>
    <xf numFmtId="0" fontId="0" fillId="8" borderId="2" xfId="0" applyFill="1" applyBorder="1"/>
    <xf numFmtId="0" fontId="0" fillId="7" borderId="2" xfId="0" applyFill="1" applyBorder="1"/>
    <xf numFmtId="0" fontId="0" fillId="0" borderId="2" xfId="0" applyBorder="1"/>
    <xf numFmtId="0" fontId="12" fillId="7" borderId="0" xfId="0" applyFont="1" applyFill="1"/>
    <xf numFmtId="44" fontId="4" fillId="3" borderId="2" xfId="0" applyNumberFormat="1" applyFont="1" applyFill="1" applyBorder="1" applyAlignment="1">
      <alignment horizontal="right" vertical="center"/>
    </xf>
    <xf numFmtId="1" fontId="5" fillId="0" borderId="0" xfId="0" applyNumberFormat="1" applyFont="1" applyAlignment="1">
      <alignment horizontal="left"/>
    </xf>
    <xf numFmtId="1" fontId="3" fillId="0" borderId="0" xfId="0" applyNumberFormat="1" applyFont="1"/>
    <xf numFmtId="165" fontId="0" fillId="0" borderId="2" xfId="0" applyNumberFormat="1" applyBorder="1"/>
    <xf numFmtId="0" fontId="11" fillId="10" borderId="2" xfId="0" applyFont="1" applyFill="1" applyBorder="1" applyAlignment="1">
      <alignment horizontal="center" vertical="center"/>
    </xf>
    <xf numFmtId="0" fontId="6" fillId="12" borderId="0" xfId="1" applyFont="1" applyFill="1" applyBorder="1" applyAlignment="1">
      <alignment vertical="center"/>
    </xf>
    <xf numFmtId="0" fontId="6" fillId="12" borderId="2" xfId="1" applyFont="1" applyFill="1" applyBorder="1" applyAlignment="1">
      <alignment vertical="center"/>
    </xf>
    <xf numFmtId="0" fontId="3" fillId="0" borderId="0" xfId="0" applyFont="1" applyAlignment="1">
      <alignment horizontal="left" vertical="center" wrapText="1" indent="2"/>
    </xf>
    <xf numFmtId="1" fontId="7" fillId="0" borderId="0" xfId="0" applyNumberFormat="1" applyFont="1"/>
    <xf numFmtId="6" fontId="3" fillId="0" borderId="0" xfId="0" applyNumberFormat="1" applyFont="1" applyAlignment="1">
      <alignment horizontal="left" vertical="center"/>
    </xf>
    <xf numFmtId="0" fontId="0" fillId="14" borderId="2" xfId="0" applyFill="1" applyBorder="1"/>
    <xf numFmtId="0" fontId="13" fillId="0" borderId="0" xfId="0" applyFont="1" applyAlignment="1">
      <alignment horizontal="left" vertical="center" indent="2"/>
    </xf>
    <xf numFmtId="0" fontId="14" fillId="0" borderId="0" xfId="0" applyFont="1" applyAlignment="1">
      <alignment horizontal="left" vertical="center" indent="2"/>
    </xf>
    <xf numFmtId="164" fontId="14" fillId="0" borderId="0" xfId="0" applyNumberFormat="1" applyFont="1" applyAlignment="1">
      <alignment horizontal="right" vertical="center" indent="2"/>
    </xf>
    <xf numFmtId="44" fontId="14" fillId="0" borderId="0" xfId="0" applyNumberFormat="1" applyFont="1" applyAlignment="1">
      <alignment horizontal="right" vertical="center" indent="2"/>
    </xf>
    <xf numFmtId="0" fontId="15" fillId="7" borderId="0" xfId="0" applyFont="1" applyFill="1"/>
    <xf numFmtId="0" fontId="15" fillId="7" borderId="2" xfId="0" applyFont="1" applyFill="1" applyBorder="1"/>
    <xf numFmtId="0" fontId="15" fillId="0" borderId="0" xfId="0" applyFont="1"/>
    <xf numFmtId="44" fontId="5" fillId="9" borderId="4" xfId="0" applyNumberFormat="1" applyFont="1" applyFill="1" applyBorder="1" applyAlignment="1">
      <alignment vertical="center"/>
    </xf>
    <xf numFmtId="165" fontId="0" fillId="0" borderId="5" xfId="0" applyNumberFormat="1" applyBorder="1"/>
    <xf numFmtId="0" fontId="6" fillId="13" borderId="0" xfId="1" applyFont="1" applyFill="1" applyBorder="1" applyAlignment="1">
      <alignment vertical="center"/>
    </xf>
    <xf numFmtId="0" fontId="10" fillId="6" borderId="2" xfId="1" applyFont="1" applyFill="1" applyBorder="1" applyAlignment="1">
      <alignment horizontal="center" vertical="center"/>
    </xf>
    <xf numFmtId="0" fontId="10" fillId="9" borderId="0" xfId="1" applyFont="1" applyFill="1" applyBorder="1" applyAlignment="1">
      <alignment vertical="center" wrapText="1"/>
    </xf>
    <xf numFmtId="0" fontId="0" fillId="15" borderId="0" xfId="0" applyFill="1"/>
    <xf numFmtId="0" fontId="0" fillId="15" borderId="2" xfId="0" applyFill="1" applyBorder="1"/>
    <xf numFmtId="0" fontId="7" fillId="0" borderId="0" xfId="0" applyFont="1" applyAlignment="1">
      <alignment vertical="center"/>
    </xf>
    <xf numFmtId="0" fontId="0" fillId="16" borderId="0" xfId="0" applyFill="1"/>
    <xf numFmtId="0" fontId="3" fillId="0" borderId="0" xfId="0" applyFont="1" applyAlignment="1">
      <alignment horizontal="left" vertical="center" indent="4"/>
    </xf>
    <xf numFmtId="0" fontId="0" fillId="16" borderId="2" xfId="0" applyFill="1" applyBorder="1"/>
    <xf numFmtId="44" fontId="7" fillId="0" borderId="0" xfId="0" applyNumberFormat="1" applyFont="1" applyAlignment="1">
      <alignment horizontal="left" vertical="center" indent="2"/>
    </xf>
    <xf numFmtId="44" fontId="7" fillId="16" borderId="4" xfId="0" applyNumberFormat="1" applyFont="1" applyFill="1" applyBorder="1" applyAlignment="1">
      <alignment horizontal="left" vertical="center" indent="2"/>
    </xf>
    <xf numFmtId="44" fontId="7" fillId="16" borderId="5" xfId="0" applyNumberFormat="1" applyFont="1" applyFill="1" applyBorder="1" applyAlignment="1">
      <alignment horizontal="left" vertical="center" indent="2"/>
    </xf>
    <xf numFmtId="0" fontId="0" fillId="17" borderId="0" xfId="0" applyFill="1"/>
    <xf numFmtId="0" fontId="0" fillId="17" borderId="2" xfId="0" applyFill="1" applyBorder="1"/>
    <xf numFmtId="44" fontId="7" fillId="0" borderId="4" xfId="0" applyNumberFormat="1" applyFont="1" applyBorder="1" applyAlignment="1">
      <alignment horizontal="left" vertical="center" indent="2"/>
    </xf>
    <xf numFmtId="44" fontId="7" fillId="18" borderId="4" xfId="0" applyNumberFormat="1" applyFont="1" applyFill="1" applyBorder="1" applyAlignment="1">
      <alignment horizontal="left" vertical="center" indent="2"/>
    </xf>
    <xf numFmtId="0" fontId="0" fillId="0" borderId="0" xfId="0" applyAlignment="1">
      <alignment horizontal="right"/>
    </xf>
    <xf numFmtId="44" fontId="7" fillId="16" borderId="6" xfId="0" applyNumberFormat="1" applyFont="1" applyFill="1" applyBorder="1" applyAlignment="1">
      <alignment horizontal="left" vertical="center" indent="2"/>
    </xf>
    <xf numFmtId="0" fontId="7" fillId="0" borderId="0" xfId="0" applyFont="1" applyAlignment="1">
      <alignment horizontal="left" vertical="center"/>
    </xf>
    <xf numFmtId="6" fontId="7" fillId="0" borderId="0" xfId="0" applyNumberFormat="1" applyFont="1" applyAlignment="1">
      <alignment horizontal="left" vertical="center"/>
    </xf>
    <xf numFmtId="0" fontId="16" fillId="17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left"/>
    </xf>
    <xf numFmtId="44" fontId="7" fillId="19" borderId="6" xfId="0" applyNumberFormat="1" applyFont="1" applyFill="1" applyBorder="1" applyAlignment="1">
      <alignment horizontal="left" vertical="center" indent="2"/>
    </xf>
    <xf numFmtId="164" fontId="3" fillId="19" borderId="0" xfId="0" applyNumberFormat="1" applyFont="1" applyFill="1" applyAlignment="1">
      <alignment horizontal="right" vertical="center" indent="2"/>
    </xf>
    <xf numFmtId="0" fontId="9" fillId="5" borderId="0" xfId="1" applyFont="1" applyFill="1" applyBorder="1" applyAlignment="1">
      <alignment horizontal="center" vertical="center" wrapText="1"/>
    </xf>
    <xf numFmtId="0" fontId="9" fillId="5" borderId="2" xfId="1" applyFont="1" applyFill="1" applyBorder="1" applyAlignment="1">
      <alignment horizontal="center" vertical="center" wrapText="1"/>
    </xf>
    <xf numFmtId="0" fontId="11" fillId="11" borderId="0" xfId="0" applyFont="1" applyFill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9" fillId="10" borderId="0" xfId="1" applyFont="1" applyFill="1" applyBorder="1" applyAlignment="1">
      <alignment horizontal="center" vertical="center" wrapText="1"/>
    </xf>
    <xf numFmtId="0" fontId="6" fillId="12" borderId="3" xfId="1" applyFont="1" applyFill="1" applyBorder="1" applyAlignment="1">
      <alignment horizontal="center" vertical="center"/>
    </xf>
    <xf numFmtId="0" fontId="6" fillId="12" borderId="0" xfId="1" applyFont="1" applyFill="1" applyBorder="1" applyAlignment="1">
      <alignment horizontal="center" vertical="center"/>
    </xf>
  </cellXfs>
  <cellStyles count="2">
    <cellStyle name="Heading 2" xfId="1" builtinId="17"/>
    <cellStyle name="Normal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52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mily Gray" id="{627D3C3C-E935-43C6-AE0E-1E44366C3488}" userId="S::emily@musemachine.com::b425f600-ef2a-4c5f-b152-b172ff2c115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3" dT="2021-05-18T13:34:07.52" personId="{627D3C3C-E935-43C6-AE0E-1E44366C3488}" id="{A3D7F97B-31A6-4EBA-8FF0-E70015C8C0BD}">
    <text>reconcile SI 2020 with Haley in June 2021</text>
  </threadedComment>
  <threadedComment ref="O3" dT="2020-10-10T19:35:33.61" personId="{627D3C3C-E935-43C6-AE0E-1E44366C3488}" id="{034FA675-1BF0-4E39-B478-01D866989311}">
    <text xml:space="preserve">SI tie-ins: community &amp; individual resilience, legacy of the Black Arts Movement, </text>
  </threadedComment>
  <threadedComment ref="P3" dT="2021-05-14T18:43:08.82" personId="{627D3C3C-E935-43C6-AE0E-1E44366C3488}" id="{4C7A275A-7E70-4A62-B910-AD72DA1631E6}">
    <text>Did not occur. Carry over funds to FY22.</text>
  </threadedComment>
  <threadedComment ref="C5" dT="2021-05-17T20:52:20.82" personId="{627D3C3C-E935-43C6-AE0E-1E44366C3488}" id="{92DF3AB8-AC7F-4C6B-A9CE-D99CC033A761}">
    <text>will get spent in FY21</text>
  </threadedComment>
  <threadedComment ref="C11" dT="2021-05-18T13:30:30.70" personId="{627D3C3C-E935-43C6-AE0E-1E44366C3488}" id="{8A02355A-0DDA-410B-B62A-10FDF04D26E9}">
    <text>will maybe apply at a later date for CAM follow-up sessions</text>
  </threadedComment>
  <threadedComment ref="L12" dT="2021-02-01T23:19:45.23" personId="{627D3C3C-E935-43C6-AE0E-1E44366C3488}" id="{80C98B30-1B0E-4B9C-929A-F112A42EED5A}">
    <text>Dara's fees</text>
  </threadedComment>
  <threadedComment ref="I13" dT="2020-12-21T18:49:47.56" personId="{627D3C3C-E935-43C6-AE0E-1E44366C3488}" id="{FFB0E708-8422-422A-A285-59B1BCE2D333}">
    <text>image license + Eli Yamin music</text>
  </threadedComment>
  <threadedComment ref="C16" dT="2021-05-19T17:34:39.95" personId="{627D3C3C-E935-43C6-AE0E-1E44366C3488}" id="{44182404-30C9-438F-95EB-1079BE78E877}">
    <text>Mary and I had only allowed ourselves 6K out of this year's total to use on virtual performances. The carryover reflected my spending from 6000, NOT 15000.</text>
  </threadedComment>
  <threadedComment ref="V17" dT="2021-04-21T20:44:30.12" personId="{627D3C3C-E935-43C6-AE0E-1E44366C3488}" id="{E46178E8-692B-4289-890D-F649FA8DBE98}">
    <text>Amedee's professional fees + cost of 4 Muse sweatshirts and tripod</text>
  </threadedComment>
  <threadedComment ref="E19" dT="2021-05-14T15:53:00.51" personId="{627D3C3C-E935-43C6-AE0E-1E44366C3488}" id="{0D5F1386-0008-4A6C-9AE2-4532831CCD2A}">
    <text>balance out by moving $ from CoF</text>
  </threadedComment>
  <threadedComment ref="A23" dT="2021-05-18T13:26:37.22" personId="{627D3C3C-E935-43C6-AE0E-1E44366C3488}" id="{1C2DEB70-3CE0-4D24-9E5C-098684B2594B}">
    <text>DF will need brief letter in November '21 to let know when/what update and if $ will be spent in calendar year 2022.</text>
  </threadedComment>
  <threadedComment ref="I24" dT="2020-10-12T18:22:12.10" personId="{627D3C3C-E935-43C6-AE0E-1E44366C3488}" id="{5219FC2E-EC71-4177-A3A8-AEBAD63A19B2}">
    <text>Library costs for editing, filming, space + Omope's performance fee</text>
  </threadedComment>
  <threadedComment ref="I28" dT="2020-10-23T19:23:24.01" personId="{627D3C3C-E935-43C6-AE0E-1E44366C3488}" id="{665438AE-0E1E-4A22-99C7-53E29D3C2815}">
    <text>includes 350 recording + 100 extension activity + 750 Eli Yamin music</text>
  </threadedComment>
  <threadedComment ref="P28" dT="2020-10-22T16:21:33.59" personId="{627D3C3C-E935-43C6-AE0E-1E44366C3488}" id="{ECE37A5C-B5CC-443D-948E-969B31D12920}">
    <text xml:space="preserve">Eli $500 @ 4 sessions </text>
  </threadedComment>
  <threadedComment ref="Q28" dT="2020-10-12T14:01:54.87" personId="{627D3C3C-E935-43C6-AE0E-1E44366C3488}" id="{C4252826-F9A7-4FB6-9BCC-DDCB47CD76CB}">
    <text>2 workshops x (300 (JPI artist)+300 (JPI artist)) + $800 Eli project manager</text>
  </threadedComment>
  <threadedComment ref="R28" dT="2020-10-12T14:08:02.55" personId="{627D3C3C-E935-43C6-AE0E-1E44366C3488}" id="{91609C19-2ADE-4D4F-8188-25F4D17F4D73}">
    <text>Michael Bashaw = donated inkind
Beth Wright = 150
Amedee = 150</text>
  </threadedComment>
  <threadedComment ref="U28" dT="2021-01-15T17:18:29.46" personId="{627D3C3C-E935-43C6-AE0E-1E44366C3488}" id="{669ED8F0-A674-48BB-BB1E-2D777AD56F4F}">
    <text>SI planning fees ($3000+$3000), May 11 artist fees (500+450+450)</text>
  </threadedComment>
  <threadedComment ref="I31" dT="2020-11-11T20:01:49.25" personId="{627D3C3C-E935-43C6-AE0E-1E44366C3488}" id="{11BE6E7F-03E9-4D47-AB2E-6FF20EDA45CC}">
    <text>Images and royalty free music</text>
  </threadedComment>
  <threadedComment ref="P33" dT="2020-10-28T19:06:51.66" personId="{627D3C3C-E935-43C6-AE0E-1E44366C3488}" id="{FF4F8404-22C7-467D-8152-E739EC713F1E}">
    <text xml:space="preserve">6 @ $500 honorariums </text>
  </threadedComment>
  <threadedComment ref="P37" dT="2021-05-14T18:33:23.68" personId="{627D3C3C-E935-43C6-AE0E-1E44366C3488}" id="{D3E9679D-CCAC-4FD6-B24A-68075FFB9578}">
    <text>not accomplished this year; funds will be carried over.</text>
  </threadedComment>
  <threadedComment ref="K43" dT="2021-04-21T20:35:08.46" personId="{627D3C3C-E935-43C6-AE0E-1E44366C3488}" id="{1D56CE1E-6BF8-4EBE-9F11-A5159CAD2943}">
    <text>Last $1500 of contracted script fees + anticipated add'l $1000 for multimedia creation</text>
  </threadedComment>
  <threadedComment ref="K45" dT="2021-02-01T22:33:47.79" personId="{627D3C3C-E935-43C6-AE0E-1E44366C3488}" id="{25BFBAED-F646-461D-BD64-645C948CB93E}">
    <text>Mary had mentioned seeking donations to cover this event specifically.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709B6-F53D-4610-950F-AEF0BCAD3863}">
  <dimension ref="A1:V45"/>
  <sheetViews>
    <sheetView tabSelected="1" workbookViewId="0">
      <pane xSplit="1" topLeftCell="C15" activePane="topRight" state="frozen"/>
      <selection pane="topRight" activeCell="L44" sqref="L44"/>
    </sheetView>
  </sheetViews>
  <sheetFormatPr defaultColWidth="9.140625" defaultRowHeight="15"/>
  <cols>
    <col min="1" max="1" width="43.5703125" customWidth="1"/>
    <col min="2" max="2" width="43.5703125" hidden="1" customWidth="1"/>
    <col min="3" max="3" width="23.28515625" customWidth="1"/>
    <col min="4" max="4" width="14.85546875" customWidth="1"/>
    <col min="5" max="5" width="13.85546875" bestFit="1" customWidth="1"/>
    <col min="6" max="11" width="14.85546875" customWidth="1"/>
    <col min="12" max="12" width="14.7109375" customWidth="1"/>
    <col min="13" max="13" width="17" customWidth="1"/>
    <col min="14" max="16" width="15.85546875" customWidth="1"/>
    <col min="17" max="17" width="13.85546875" customWidth="1"/>
    <col min="18" max="18" width="16.5703125" customWidth="1"/>
    <col min="19" max="19" width="15.28515625" customWidth="1"/>
    <col min="20" max="20" width="16.5703125" customWidth="1"/>
    <col min="21" max="21" width="12" customWidth="1"/>
    <col min="22" max="22" width="18.7109375" bestFit="1" customWidth="1"/>
  </cols>
  <sheetData>
    <row r="1" spans="1:22" ht="21" customHeight="1">
      <c r="F1" s="76" t="s">
        <v>0</v>
      </c>
      <c r="G1" s="76"/>
      <c r="H1" s="76"/>
      <c r="I1" s="76"/>
      <c r="J1" s="76"/>
      <c r="K1" s="77"/>
      <c r="L1" s="79" t="s">
        <v>1</v>
      </c>
      <c r="M1" s="80"/>
      <c r="N1" s="80"/>
      <c r="O1" s="80"/>
      <c r="P1" s="80"/>
      <c r="Q1" s="80"/>
      <c r="R1" s="34"/>
      <c r="S1" s="34"/>
      <c r="T1" s="34"/>
      <c r="U1" s="35"/>
      <c r="V1" s="49" t="s">
        <v>2</v>
      </c>
    </row>
    <row r="2" spans="1:22" ht="29.25" customHeight="1">
      <c r="F2" s="75" t="s">
        <v>3</v>
      </c>
      <c r="G2" s="75"/>
      <c r="H2" s="75"/>
      <c r="I2" s="75"/>
      <c r="J2" s="75"/>
      <c r="K2" s="33" t="s">
        <v>4</v>
      </c>
      <c r="L2" s="73" t="s">
        <v>5</v>
      </c>
      <c r="M2" s="73"/>
      <c r="N2" s="73"/>
      <c r="O2" s="73"/>
      <c r="P2" s="73"/>
      <c r="Q2" s="74"/>
      <c r="R2" s="78" t="s">
        <v>6</v>
      </c>
      <c r="S2" s="78"/>
      <c r="T2" s="78"/>
      <c r="U2" s="50" t="s">
        <v>7</v>
      </c>
      <c r="V2" s="51" t="s">
        <v>8</v>
      </c>
    </row>
    <row r="3" spans="1:22" ht="66.75" customHeight="1">
      <c r="A3" s="1" t="s">
        <v>9</v>
      </c>
      <c r="B3" s="1" t="s">
        <v>10</v>
      </c>
      <c r="C3" s="1"/>
      <c r="D3" s="1" t="s">
        <v>11</v>
      </c>
      <c r="E3" s="1" t="s">
        <v>12</v>
      </c>
      <c r="F3" s="11" t="s">
        <v>13</v>
      </c>
      <c r="G3" s="11" t="s">
        <v>14</v>
      </c>
      <c r="H3" s="11" t="s">
        <v>15</v>
      </c>
      <c r="I3" s="11" t="s">
        <v>16</v>
      </c>
      <c r="J3" s="11" t="s">
        <v>17</v>
      </c>
      <c r="K3" s="24" t="s">
        <v>18</v>
      </c>
      <c r="L3" s="11" t="s">
        <v>19</v>
      </c>
      <c r="M3" s="11" t="s">
        <v>20</v>
      </c>
      <c r="N3" s="11" t="s">
        <v>21</v>
      </c>
      <c r="O3" s="11" t="s">
        <v>22</v>
      </c>
      <c r="P3" s="69" t="s">
        <v>23</v>
      </c>
      <c r="Q3" s="24" t="s">
        <v>24</v>
      </c>
      <c r="R3" s="11" t="s">
        <v>25</v>
      </c>
      <c r="S3" s="11" t="s">
        <v>26</v>
      </c>
      <c r="T3" s="11" t="s">
        <v>27</v>
      </c>
      <c r="U3" s="24" t="s">
        <v>28</v>
      </c>
      <c r="V3" s="11" t="s">
        <v>29</v>
      </c>
    </row>
    <row r="4" spans="1:22">
      <c r="A4" s="17" t="s">
        <v>30</v>
      </c>
      <c r="B4" s="17"/>
      <c r="C4" s="17"/>
      <c r="D4" s="17"/>
      <c r="E4" s="17"/>
      <c r="F4" s="17"/>
      <c r="G4" s="17"/>
      <c r="H4" s="19"/>
      <c r="I4" s="19"/>
      <c r="J4" s="19"/>
      <c r="K4" s="25"/>
      <c r="L4" s="19"/>
      <c r="M4" s="19"/>
      <c r="N4" s="19"/>
      <c r="O4" s="19"/>
      <c r="P4" s="19"/>
      <c r="Q4" s="25"/>
      <c r="R4" s="19"/>
      <c r="S4" s="19"/>
      <c r="T4" s="19"/>
      <c r="U4" s="25"/>
      <c r="V4" s="19"/>
    </row>
    <row r="5" spans="1:22">
      <c r="A5" s="5" t="s">
        <v>31</v>
      </c>
      <c r="B5" s="54"/>
      <c r="C5" s="64">
        <f t="shared" ref="C5:C8" si="0">D5-E5</f>
        <v>3000</v>
      </c>
      <c r="D5" s="13">
        <v>6000</v>
      </c>
      <c r="E5" s="15">
        <f>SUM(F5:V5)</f>
        <v>3000</v>
      </c>
      <c r="F5" s="16"/>
      <c r="G5" s="16"/>
      <c r="H5" s="16"/>
      <c r="I5" s="16"/>
      <c r="J5" s="16"/>
      <c r="K5" s="27">
        <v>3000</v>
      </c>
      <c r="L5" s="16"/>
      <c r="M5" s="16"/>
      <c r="N5" s="16"/>
      <c r="O5" s="16"/>
      <c r="P5" s="16"/>
      <c r="Q5" s="26"/>
      <c r="R5" s="16"/>
      <c r="S5" s="16"/>
      <c r="T5" s="16"/>
      <c r="U5" s="26"/>
      <c r="V5" s="16"/>
    </row>
    <row r="6" spans="1:22">
      <c r="A6" s="5" t="s">
        <v>32</v>
      </c>
      <c r="B6" s="5" t="s">
        <v>5</v>
      </c>
      <c r="C6" s="63"/>
      <c r="D6" s="13">
        <v>12000</v>
      </c>
      <c r="E6" s="15">
        <f>SUM(F6:V6)</f>
        <v>12000</v>
      </c>
      <c r="F6" s="16"/>
      <c r="G6" s="16"/>
      <c r="H6" s="16"/>
      <c r="I6" s="16"/>
      <c r="J6" s="16"/>
      <c r="K6" s="26"/>
      <c r="L6">
        <v>12000</v>
      </c>
      <c r="Q6" s="27"/>
      <c r="R6" s="16"/>
      <c r="S6" s="16"/>
      <c r="T6" s="16"/>
      <c r="U6" s="26"/>
      <c r="V6" s="16"/>
    </row>
    <row r="7" spans="1:22">
      <c r="A7" s="5" t="s">
        <v>33</v>
      </c>
      <c r="B7" s="5" t="s">
        <v>5</v>
      </c>
      <c r="C7" s="59">
        <f t="shared" si="0"/>
        <v>286</v>
      </c>
      <c r="D7" s="13">
        <v>10000</v>
      </c>
      <c r="E7" s="15">
        <f>SUM(F7:V7)</f>
        <v>9714</v>
      </c>
      <c r="F7" s="16"/>
      <c r="G7" s="16"/>
      <c r="H7" s="16"/>
      <c r="I7" s="16"/>
      <c r="J7" s="16"/>
      <c r="K7" s="26"/>
      <c r="L7">
        <f>7000-4686</f>
        <v>2314</v>
      </c>
      <c r="Q7" s="27"/>
      <c r="R7" s="16"/>
      <c r="S7" s="16"/>
      <c r="T7" s="16"/>
      <c r="U7" s="57">
        <f>3000+4400</f>
        <v>7400</v>
      </c>
      <c r="V7" s="16"/>
    </row>
    <row r="8" spans="1:22">
      <c r="A8" s="5" t="s">
        <v>34</v>
      </c>
      <c r="B8" s="5" t="s">
        <v>5</v>
      </c>
      <c r="C8" s="60">
        <f>D8-E8</f>
        <v>3700</v>
      </c>
      <c r="D8" s="13">
        <v>5000</v>
      </c>
      <c r="E8" s="15">
        <f>SUM(F8:V8)</f>
        <v>1300</v>
      </c>
      <c r="F8" s="16"/>
      <c r="G8" s="16"/>
      <c r="H8" s="16"/>
      <c r="I8" s="16"/>
      <c r="J8" s="16"/>
      <c r="K8" s="26"/>
      <c r="L8">
        <v>0</v>
      </c>
      <c r="Q8" s="27"/>
      <c r="R8" s="16"/>
      <c r="S8" s="16"/>
      <c r="T8" s="16"/>
      <c r="U8" s="26"/>
      <c r="V8" s="55">
        <v>1300</v>
      </c>
    </row>
    <row r="9" spans="1:22">
      <c r="A9" s="10" t="s">
        <v>35</v>
      </c>
      <c r="B9" s="5" t="s">
        <v>5</v>
      </c>
      <c r="C9" s="58"/>
      <c r="D9" s="13">
        <v>4000</v>
      </c>
      <c r="E9" s="15">
        <f>SUM(F9:V9)</f>
        <v>4000</v>
      </c>
      <c r="F9" s="16"/>
      <c r="G9" s="16"/>
      <c r="H9" s="16"/>
      <c r="I9" s="16"/>
      <c r="J9" s="16"/>
      <c r="K9" s="26"/>
      <c r="L9">
        <v>4000</v>
      </c>
      <c r="Q9" s="27"/>
      <c r="R9" s="16"/>
      <c r="S9" s="16"/>
      <c r="T9" s="16"/>
      <c r="U9" s="26"/>
      <c r="V9" s="16"/>
    </row>
    <row r="10" spans="1:22">
      <c r="A10" s="5" t="s">
        <v>36</v>
      </c>
      <c r="B10" s="5" t="s">
        <v>37</v>
      </c>
      <c r="C10" s="68" t="s">
        <v>38</v>
      </c>
      <c r="D10" s="13">
        <v>14259</v>
      </c>
      <c r="E10" s="15">
        <f>SUM(F10:V10)</f>
        <v>14259</v>
      </c>
      <c r="F10" s="16"/>
      <c r="G10" s="16"/>
      <c r="H10" s="16"/>
      <c r="I10" s="16"/>
      <c r="J10" s="16"/>
      <c r="K10" s="26"/>
      <c r="L10">
        <f>3973+4686+5000</f>
        <v>13659</v>
      </c>
      <c r="M10">
        <v>150</v>
      </c>
      <c r="O10">
        <v>450</v>
      </c>
      <c r="Q10" s="27"/>
      <c r="R10" s="16"/>
      <c r="S10" s="16"/>
      <c r="T10" s="16"/>
      <c r="U10" s="39"/>
      <c r="V10" s="16"/>
    </row>
    <row r="11" spans="1:22">
      <c r="A11" s="8" t="s">
        <v>39</v>
      </c>
      <c r="B11" s="9" t="s">
        <v>40</v>
      </c>
      <c r="C11" s="70" t="s">
        <v>41</v>
      </c>
      <c r="D11" s="14">
        <v>5000</v>
      </c>
      <c r="E11" s="15">
        <f>SUM(F11:V11)</f>
        <v>0</v>
      </c>
      <c r="F11" s="16"/>
      <c r="G11" s="16"/>
      <c r="H11" s="16"/>
      <c r="I11" s="16"/>
      <c r="J11" s="16"/>
      <c r="K11" s="26"/>
      <c r="L11" s="16"/>
      <c r="M11" s="16"/>
      <c r="N11" s="16"/>
      <c r="O11" s="16"/>
      <c r="P11" s="16"/>
      <c r="Q11" s="26"/>
      <c r="R11" s="16"/>
      <c r="S11" s="16"/>
      <c r="T11" s="16"/>
      <c r="U11" s="27" t="s">
        <v>42</v>
      </c>
      <c r="V11" s="16"/>
    </row>
    <row r="12" spans="1:22">
      <c r="A12" s="9" t="s">
        <v>43</v>
      </c>
      <c r="B12" s="9"/>
      <c r="C12" s="9"/>
      <c r="D12" s="14"/>
      <c r="E12" s="15">
        <f>SUM(F12:V12)</f>
        <v>7600</v>
      </c>
      <c r="F12" s="16"/>
      <c r="G12" s="16"/>
      <c r="H12" s="16"/>
      <c r="I12" s="16"/>
      <c r="J12" s="16"/>
      <c r="K12" s="26"/>
      <c r="L12">
        <v>3000</v>
      </c>
      <c r="M12" s="16"/>
      <c r="N12">
        <f>1500+800</f>
        <v>2300</v>
      </c>
      <c r="O12" s="16"/>
      <c r="P12" s="16"/>
      <c r="Q12" s="27">
        <v>2300</v>
      </c>
      <c r="R12" s="16"/>
      <c r="S12" s="16"/>
      <c r="T12" s="16"/>
      <c r="U12" s="26"/>
      <c r="V12" s="16"/>
    </row>
    <row r="13" spans="1:22">
      <c r="A13" s="9" t="s">
        <v>44</v>
      </c>
      <c r="B13" s="9"/>
      <c r="C13" s="9"/>
      <c r="D13" s="14"/>
      <c r="E13" s="15">
        <f>SUM(F13:V13)</f>
        <v>825</v>
      </c>
      <c r="H13" s="16"/>
      <c r="I13">
        <f>75+750</f>
        <v>825</v>
      </c>
      <c r="J13" s="16"/>
      <c r="K13" s="26"/>
      <c r="L13" s="16"/>
      <c r="M13" s="16"/>
      <c r="N13" s="16"/>
      <c r="O13" s="16"/>
      <c r="P13" s="16"/>
      <c r="Q13" s="26"/>
      <c r="R13" s="16"/>
      <c r="S13" s="16"/>
      <c r="T13" s="16"/>
      <c r="U13" s="26"/>
      <c r="V13" s="16"/>
    </row>
    <row r="14" spans="1:22">
      <c r="A14" s="17" t="s">
        <v>45</v>
      </c>
      <c r="B14" s="17"/>
      <c r="C14" s="17"/>
      <c r="D14" s="18"/>
      <c r="E14" s="18"/>
      <c r="F14" s="19"/>
      <c r="G14" s="19"/>
      <c r="H14" s="19"/>
      <c r="I14" s="19"/>
      <c r="J14" s="19"/>
      <c r="K14" s="25"/>
      <c r="L14" s="19"/>
      <c r="M14" s="19"/>
      <c r="N14" s="19"/>
      <c r="O14" s="19"/>
      <c r="P14" s="19"/>
      <c r="Q14" s="25"/>
      <c r="R14" s="19"/>
      <c r="S14" s="19"/>
      <c r="T14" s="19"/>
      <c r="U14" s="25"/>
      <c r="V14" s="19"/>
    </row>
    <row r="15" spans="1:22" s="46" customFormat="1">
      <c r="A15" s="40" t="s">
        <v>46</v>
      </c>
      <c r="B15" s="41" t="s">
        <v>47</v>
      </c>
      <c r="C15" s="41"/>
      <c r="D15" s="42">
        <v>5000</v>
      </c>
      <c r="E15" s="43">
        <f>SUM(F15:V15)</f>
        <v>0</v>
      </c>
      <c r="F15" s="44"/>
      <c r="G15" s="44"/>
      <c r="H15" s="44"/>
      <c r="I15" s="44"/>
      <c r="J15" s="44"/>
      <c r="K15" s="45"/>
      <c r="L15" s="44"/>
      <c r="M15" s="44"/>
      <c r="N15" s="44"/>
      <c r="O15" s="44"/>
      <c r="P15" s="44"/>
      <c r="Q15" s="45"/>
      <c r="R15" s="44"/>
      <c r="S15" s="44"/>
      <c r="T15" s="44"/>
      <c r="U15" s="45"/>
      <c r="V15" s="46" t="s">
        <v>48</v>
      </c>
    </row>
    <row r="16" spans="1:22">
      <c r="A16" s="7" t="s">
        <v>49</v>
      </c>
      <c r="B16" s="7" t="s">
        <v>50</v>
      </c>
      <c r="C16" s="71">
        <f>D16-E16</f>
        <v>11074</v>
      </c>
      <c r="D16" s="72">
        <v>15000</v>
      </c>
      <c r="E16" s="15">
        <f>SUM(F16:J16)</f>
        <v>3926</v>
      </c>
      <c r="F16">
        <v>1500</v>
      </c>
      <c r="G16">
        <f>1948-522</f>
        <v>1426</v>
      </c>
      <c r="H16">
        <v>300</v>
      </c>
      <c r="I16">
        <v>100</v>
      </c>
      <c r="J16">
        <v>600</v>
      </c>
      <c r="K16" s="26"/>
      <c r="L16" s="16"/>
      <c r="M16" s="16"/>
      <c r="N16" s="16"/>
      <c r="O16" s="16"/>
      <c r="P16" s="16"/>
      <c r="Q16" s="26"/>
      <c r="R16" s="16"/>
      <c r="S16" s="16"/>
      <c r="T16" s="16"/>
      <c r="U16" s="26"/>
    </row>
    <row r="17" spans="1:22">
      <c r="A17" s="7" t="s">
        <v>51</v>
      </c>
      <c r="B17" s="7" t="s">
        <v>52</v>
      </c>
      <c r="C17" s="68" t="s">
        <v>38</v>
      </c>
      <c r="D17" s="13">
        <v>10000</v>
      </c>
      <c r="E17" s="15">
        <f>SUM(F17:V17)</f>
        <v>10000</v>
      </c>
      <c r="F17">
        <v>4500</v>
      </c>
      <c r="G17">
        <v>2474</v>
      </c>
      <c r="H17">
        <v>1000</v>
      </c>
      <c r="J17">
        <v>400</v>
      </c>
      <c r="K17" s="27"/>
      <c r="L17" s="16"/>
      <c r="M17" s="16"/>
      <c r="N17" s="16"/>
      <c r="P17" s="16"/>
      <c r="Q17" s="26"/>
      <c r="S17">
        <v>0</v>
      </c>
      <c r="T17">
        <v>115</v>
      </c>
      <c r="U17" s="39">
        <v>200</v>
      </c>
      <c r="V17">
        <f>1190+121</f>
        <v>1311</v>
      </c>
    </row>
    <row r="18" spans="1:22">
      <c r="A18" s="7" t="s">
        <v>53</v>
      </c>
      <c r="B18" s="7" t="s">
        <v>54</v>
      </c>
      <c r="C18" s="38"/>
      <c r="D18" s="13"/>
      <c r="E18" s="15">
        <f>SUM(F18:V18)</f>
        <v>0</v>
      </c>
      <c r="F18" s="28"/>
      <c r="G18" s="16"/>
      <c r="H18" s="16"/>
      <c r="I18" s="16"/>
      <c r="J18" s="16"/>
      <c r="K18" s="26"/>
      <c r="L18" s="16"/>
      <c r="M18" s="16"/>
      <c r="N18" s="16"/>
      <c r="O18" s="16"/>
      <c r="P18" s="16"/>
      <c r="Q18" s="26"/>
      <c r="R18" s="16"/>
      <c r="S18" s="16"/>
      <c r="T18" s="16"/>
      <c r="U18" s="26"/>
      <c r="V18" s="16" t="s">
        <v>55</v>
      </c>
    </row>
    <row r="19" spans="1:22">
      <c r="A19" s="7" t="s">
        <v>56</v>
      </c>
      <c r="B19" s="7" t="s">
        <v>52</v>
      </c>
      <c r="C19" s="68" t="s">
        <v>38</v>
      </c>
      <c r="D19" s="13">
        <v>6400</v>
      </c>
      <c r="E19" s="15">
        <f>SUM(F19:V19)</f>
        <v>6400</v>
      </c>
      <c r="F19">
        <f>1000+1000</f>
        <v>2000</v>
      </c>
      <c r="G19">
        <v>2100</v>
      </c>
      <c r="H19">
        <v>1700</v>
      </c>
      <c r="J19">
        <v>600</v>
      </c>
      <c r="K19" s="27"/>
      <c r="L19" s="16"/>
      <c r="M19" s="16"/>
      <c r="N19" s="16"/>
      <c r="P19" s="16"/>
      <c r="Q19" s="26"/>
      <c r="U19" s="26"/>
    </row>
    <row r="20" spans="1:22">
      <c r="A20" s="7" t="s">
        <v>57</v>
      </c>
      <c r="B20" s="7" t="s">
        <v>50</v>
      </c>
      <c r="C20" s="66">
        <f>D20-E20</f>
        <v>15000</v>
      </c>
      <c r="D20" s="13">
        <v>15000</v>
      </c>
      <c r="E20" s="15">
        <f>SUM(F20:V20)</f>
        <v>0</v>
      </c>
      <c r="K20" s="27"/>
      <c r="L20" s="16"/>
      <c r="M20" s="16"/>
      <c r="N20" s="16"/>
      <c r="O20" s="16"/>
      <c r="P20" s="16"/>
      <c r="Q20" s="26"/>
      <c r="R20" s="16"/>
      <c r="S20" s="16"/>
      <c r="T20" s="16"/>
      <c r="U20" s="27"/>
    </row>
    <row r="21" spans="1:22">
      <c r="A21" s="5" t="s">
        <v>58</v>
      </c>
      <c r="B21" s="5"/>
      <c r="C21" s="52"/>
      <c r="D21" s="52"/>
      <c r="E21" s="52"/>
      <c r="F21" s="52"/>
      <c r="G21" s="52"/>
      <c r="H21" s="52"/>
      <c r="I21" s="52"/>
      <c r="J21" s="52"/>
      <c r="K21" s="53"/>
      <c r="L21" s="52"/>
      <c r="M21" s="52"/>
      <c r="N21" s="52"/>
      <c r="O21" s="52"/>
      <c r="P21" s="52"/>
      <c r="Q21" s="53"/>
      <c r="R21" s="52"/>
      <c r="S21" s="52"/>
      <c r="T21" s="52"/>
      <c r="U21" s="53"/>
      <c r="V21" s="52"/>
    </row>
    <row r="22" spans="1:22">
      <c r="A22" s="56" t="s">
        <v>59</v>
      </c>
      <c r="B22" s="5"/>
      <c r="D22" s="13">
        <v>100</v>
      </c>
      <c r="E22" s="15">
        <f>SUM(F22:V22)</f>
        <v>100</v>
      </c>
      <c r="F22" s="16"/>
      <c r="G22" s="16"/>
      <c r="H22" s="16"/>
      <c r="I22" s="16"/>
      <c r="J22" s="16"/>
      <c r="K22" s="26"/>
      <c r="Q22" s="27"/>
      <c r="U22" s="27">
        <v>100</v>
      </c>
      <c r="V22" s="16"/>
    </row>
    <row r="23" spans="1:22">
      <c r="A23" s="56" t="s">
        <v>60</v>
      </c>
      <c r="B23" s="5"/>
      <c r="C23" s="66">
        <f>D23-E23</f>
        <v>20000</v>
      </c>
      <c r="D23" s="13">
        <v>20000</v>
      </c>
      <c r="E23" s="15">
        <f>SUM(F23:V23)</f>
        <v>0</v>
      </c>
      <c r="F23" s="16"/>
      <c r="G23" s="16"/>
      <c r="H23" s="16"/>
      <c r="I23" s="16"/>
      <c r="J23" s="16"/>
      <c r="K23" s="26"/>
      <c r="L23" s="16"/>
      <c r="M23" s="16"/>
      <c r="N23" s="16"/>
      <c r="O23" s="16"/>
      <c r="P23" s="16"/>
      <c r="Q23" s="26"/>
      <c r="R23" s="16"/>
      <c r="S23" s="16"/>
      <c r="T23" s="16"/>
      <c r="U23" s="26"/>
    </row>
    <row r="24" spans="1:22">
      <c r="A24" s="5" t="s">
        <v>61</v>
      </c>
      <c r="B24" s="5" t="s">
        <v>62</v>
      </c>
      <c r="C24" s="67" t="s">
        <v>63</v>
      </c>
      <c r="D24" s="13">
        <v>5000</v>
      </c>
      <c r="E24" s="15">
        <f>SUM(F24:V24)</f>
        <v>1450</v>
      </c>
      <c r="F24" s="16"/>
      <c r="G24" s="16"/>
      <c r="H24" s="16"/>
      <c r="I24">
        <f>1100+350</f>
        <v>1450</v>
      </c>
      <c r="J24" s="16"/>
      <c r="K24" s="26"/>
      <c r="L24" s="16"/>
      <c r="M24" s="16"/>
      <c r="N24" s="16"/>
      <c r="O24" s="16"/>
      <c r="P24" s="16"/>
      <c r="Q24" s="26"/>
      <c r="R24" s="16"/>
      <c r="S24" s="16"/>
      <c r="T24" s="16"/>
      <c r="U24" s="26"/>
      <c r="V24" s="16"/>
    </row>
    <row r="25" spans="1:22">
      <c r="A25" s="3"/>
      <c r="B25" s="3"/>
      <c r="C25" s="3"/>
      <c r="D25" s="20">
        <f>SUM(D5:D24)</f>
        <v>132759</v>
      </c>
      <c r="E25" s="20">
        <f>SUM(E5:E24)</f>
        <v>74574</v>
      </c>
      <c r="F25" s="20">
        <f>SUM(F4:F24)</f>
        <v>8000</v>
      </c>
      <c r="G25" s="20">
        <f>SUM(G4:G24)</f>
        <v>6000</v>
      </c>
      <c r="H25" s="20">
        <f>SUM(H4:H24)</f>
        <v>3000</v>
      </c>
      <c r="I25" s="20">
        <f>SUM(I4:I24)</f>
        <v>2375</v>
      </c>
      <c r="J25" s="20">
        <f>SUM(J4:J24)</f>
        <v>1600</v>
      </c>
      <c r="K25" s="29">
        <f>SUM(K4:K24)</f>
        <v>3000</v>
      </c>
      <c r="L25" s="20">
        <f>SUM(L4:L24)</f>
        <v>34973</v>
      </c>
      <c r="M25" s="20">
        <f>SUM(M4:M24)</f>
        <v>150</v>
      </c>
      <c r="N25" s="20">
        <f>SUM(N4:N24)</f>
        <v>2300</v>
      </c>
      <c r="O25" s="20">
        <f>SUM(O4:O24)</f>
        <v>450</v>
      </c>
      <c r="P25" s="20">
        <f>SUM(P4:P24)</f>
        <v>0</v>
      </c>
      <c r="Q25" s="29">
        <f>SUM(Q4:Q24)</f>
        <v>2300</v>
      </c>
      <c r="R25" s="20">
        <f>SUM(R4:R24)</f>
        <v>0</v>
      </c>
      <c r="S25" s="20">
        <f>SUM(S4:S24)</f>
        <v>0</v>
      </c>
      <c r="T25" s="20">
        <f>SUM(T4:T24)</f>
        <v>115</v>
      </c>
      <c r="U25" s="29">
        <f>SUM(U4:U24)</f>
        <v>7700</v>
      </c>
      <c r="V25" s="20">
        <f>SUM(V4:V24)</f>
        <v>2611</v>
      </c>
    </row>
    <row r="26" spans="1:22">
      <c r="A26" s="4" t="s">
        <v>64</v>
      </c>
      <c r="B26" s="4"/>
      <c r="C26" s="4"/>
      <c r="D26" s="4"/>
      <c r="E26" s="4"/>
      <c r="F26" s="30"/>
      <c r="G26" s="30"/>
      <c r="K26" s="27"/>
      <c r="Q26" s="27"/>
      <c r="U26" s="27"/>
    </row>
    <row r="27" spans="1:22">
      <c r="A27" s="2" t="s">
        <v>65</v>
      </c>
      <c r="B27" s="2"/>
      <c r="C27" s="2"/>
      <c r="D27" s="2"/>
      <c r="E27" s="21"/>
      <c r="F27" s="31"/>
      <c r="G27" s="31"/>
      <c r="K27" s="27"/>
      <c r="L27">
        <v>4561</v>
      </c>
      <c r="Q27" s="27"/>
      <c r="U27" s="27"/>
    </row>
    <row r="28" spans="1:22">
      <c r="A28" s="2" t="s">
        <v>66</v>
      </c>
      <c r="B28" s="2"/>
      <c r="C28" s="2"/>
      <c r="D28" s="2"/>
      <c r="E28" s="21"/>
      <c r="F28" s="37">
        <v>4000</v>
      </c>
      <c r="G28" s="37">
        <f>2500+1250</f>
        <v>3750</v>
      </c>
      <c r="H28">
        <v>1000</v>
      </c>
      <c r="I28">
        <f>350+100+750</f>
        <v>1200</v>
      </c>
      <c r="J28">
        <v>900</v>
      </c>
      <c r="K28" s="27">
        <v>7500</v>
      </c>
      <c r="L28">
        <v>23800</v>
      </c>
      <c r="M28">
        <v>150</v>
      </c>
      <c r="N28">
        <f>1500+800</f>
        <v>2300</v>
      </c>
      <c r="O28">
        <v>450</v>
      </c>
      <c r="P28">
        <v>2000</v>
      </c>
      <c r="Q28" s="27">
        <v>2300</v>
      </c>
      <c r="R28">
        <v>300</v>
      </c>
      <c r="S28">
        <v>0</v>
      </c>
      <c r="T28">
        <v>0</v>
      </c>
      <c r="U28" s="27">
        <f>3000+3000+500+450+450</f>
        <v>7400</v>
      </c>
      <c r="V28">
        <v>2290</v>
      </c>
    </row>
    <row r="29" spans="1:22" ht="30">
      <c r="A29" s="6" t="s">
        <v>67</v>
      </c>
      <c r="B29" s="2"/>
      <c r="C29" s="2"/>
      <c r="D29" s="6"/>
      <c r="E29" s="21"/>
      <c r="F29" s="37">
        <v>4000</v>
      </c>
      <c r="G29" s="37">
        <f>1600+900+750-1000</f>
        <v>2250</v>
      </c>
      <c r="H29">
        <v>2000</v>
      </c>
      <c r="I29">
        <v>1100</v>
      </c>
      <c r="J29">
        <v>700</v>
      </c>
      <c r="K29" s="27"/>
      <c r="L29">
        <v>4500</v>
      </c>
      <c r="Q29" s="27"/>
      <c r="U29" s="27"/>
    </row>
    <row r="30" spans="1:22">
      <c r="A30" s="12" t="s">
        <v>68</v>
      </c>
      <c r="B30" s="2"/>
      <c r="C30" s="2"/>
      <c r="D30" s="6"/>
      <c r="E30" s="21"/>
      <c r="F30" s="31"/>
      <c r="G30" s="31"/>
      <c r="H30" s="6"/>
      <c r="I30" s="6"/>
      <c r="J30" s="6"/>
      <c r="K30" s="27"/>
      <c r="L30" s="6"/>
      <c r="Q30" s="27"/>
      <c r="U30" s="27"/>
    </row>
    <row r="31" spans="1:22">
      <c r="A31" s="36" t="s">
        <v>69</v>
      </c>
      <c r="B31" s="2"/>
      <c r="C31" s="2"/>
      <c r="D31" s="6"/>
      <c r="E31" s="21"/>
      <c r="F31" s="31"/>
      <c r="G31" s="31"/>
      <c r="H31" s="6"/>
      <c r="I31" s="6">
        <v>75</v>
      </c>
      <c r="J31" s="6"/>
      <c r="K31" s="27"/>
      <c r="L31" s="6"/>
      <c r="Q31" s="27"/>
      <c r="U31" s="27"/>
    </row>
    <row r="32" spans="1:22">
      <c r="A32" s="5" t="s">
        <v>70</v>
      </c>
      <c r="B32" s="2"/>
      <c r="C32" s="2"/>
      <c r="D32" s="2"/>
      <c r="E32" s="21"/>
      <c r="F32" s="31"/>
      <c r="G32" s="31"/>
      <c r="H32" s="2"/>
      <c r="I32" s="2"/>
      <c r="J32" s="2"/>
      <c r="K32" s="27"/>
      <c r="L32" s="2">
        <v>521</v>
      </c>
      <c r="Q32" s="27"/>
      <c r="U32" s="27"/>
    </row>
    <row r="33" spans="1:22">
      <c r="A33" s="5" t="s">
        <v>71</v>
      </c>
      <c r="B33" s="2"/>
      <c r="C33" s="2"/>
      <c r="D33" s="2"/>
      <c r="E33" s="21"/>
      <c r="F33" s="31"/>
      <c r="G33" s="31"/>
      <c r="H33" s="2"/>
      <c r="I33" s="2"/>
      <c r="J33" s="2"/>
      <c r="K33" s="27"/>
      <c r="L33" s="2">
        <v>1591</v>
      </c>
      <c r="P33">
        <v>3000</v>
      </c>
      <c r="Q33" s="27"/>
      <c r="R33">
        <v>856</v>
      </c>
      <c r="S33">
        <v>0</v>
      </c>
      <c r="T33">
        <v>115</v>
      </c>
      <c r="U33" s="27">
        <v>300</v>
      </c>
      <c r="V33">
        <v>121</v>
      </c>
    </row>
    <row r="34" spans="1:22">
      <c r="A34" s="5" t="s">
        <v>72</v>
      </c>
      <c r="B34" s="2"/>
      <c r="C34" s="2"/>
      <c r="D34" s="2"/>
      <c r="E34" s="21"/>
      <c r="F34" s="31"/>
      <c r="G34" s="31"/>
      <c r="H34" s="2"/>
      <c r="I34" s="2"/>
      <c r="J34" s="2"/>
      <c r="K34" s="62">
        <v>3000</v>
      </c>
      <c r="L34" s="2"/>
      <c r="Q34" s="27"/>
      <c r="U34" s="27"/>
    </row>
    <row r="35" spans="1:22">
      <c r="A35" s="5" t="s">
        <v>73</v>
      </c>
      <c r="B35" s="2"/>
      <c r="C35" s="2"/>
      <c r="D35" s="2"/>
      <c r="E35" s="21"/>
      <c r="F35" s="31"/>
      <c r="G35" s="31"/>
      <c r="H35" s="2"/>
      <c r="I35" s="2"/>
      <c r="J35" s="2"/>
      <c r="K35" s="27"/>
      <c r="L35" s="2"/>
      <c r="Q35" s="27"/>
      <c r="U35" s="27"/>
    </row>
    <row r="36" spans="1:22" s="22" customFormat="1">
      <c r="A36" s="20" t="s">
        <v>74</v>
      </c>
      <c r="B36" s="20"/>
      <c r="C36" s="20"/>
      <c r="D36" s="20"/>
      <c r="E36" s="47">
        <f>SUM(F36:V36)</f>
        <v>88030</v>
      </c>
      <c r="F36" s="20">
        <f>SUM(F27:F35)</f>
        <v>8000</v>
      </c>
      <c r="G36" s="20">
        <f>SUM(G27:G35)</f>
        <v>6000</v>
      </c>
      <c r="H36" s="20">
        <f>SUM(H27:H35)</f>
        <v>3000</v>
      </c>
      <c r="I36" s="20">
        <f>SUM(I27:I35)</f>
        <v>2375</v>
      </c>
      <c r="J36" s="20">
        <f>SUM(J27:J35)</f>
        <v>1600</v>
      </c>
      <c r="K36" s="29">
        <f>SUM(K27:K35)</f>
        <v>10500</v>
      </c>
      <c r="L36" s="20">
        <f>SUM(L27:L35)</f>
        <v>34973</v>
      </c>
      <c r="M36" s="20">
        <f>SUM(M27:M35)</f>
        <v>150</v>
      </c>
      <c r="N36" s="20">
        <f>SUM(N27:N35)</f>
        <v>2300</v>
      </c>
      <c r="O36" s="20">
        <f>SUM(O27:O35)</f>
        <v>450</v>
      </c>
      <c r="P36" s="20">
        <f>SUM(P27:P35)</f>
        <v>5000</v>
      </c>
      <c r="Q36" s="29">
        <f>SUM(Q27:Q35)</f>
        <v>2300</v>
      </c>
      <c r="R36" s="20">
        <f t="shared" ref="R36:T36" si="1">SUM(R27:R35)</f>
        <v>1156</v>
      </c>
      <c r="S36" s="20">
        <f t="shared" si="1"/>
        <v>0</v>
      </c>
      <c r="T36" s="20">
        <f t="shared" si="1"/>
        <v>115</v>
      </c>
      <c r="U36" s="29">
        <f>SUM(U27:U35)</f>
        <v>7700</v>
      </c>
      <c r="V36" s="20">
        <f>SUM(V27:V35)</f>
        <v>2411</v>
      </c>
    </row>
    <row r="37" spans="1:22">
      <c r="E37" s="48">
        <f>E25-E36</f>
        <v>-13456</v>
      </c>
      <c r="F37" s="23">
        <f>F25-F36</f>
        <v>0</v>
      </c>
      <c r="G37" s="23">
        <f>G25-G36</f>
        <v>0</v>
      </c>
      <c r="H37" s="23">
        <f t="shared" ref="H37:L37" si="2">H25-H36</f>
        <v>0</v>
      </c>
      <c r="I37" s="23">
        <f t="shared" si="2"/>
        <v>0</v>
      </c>
      <c r="J37" s="23">
        <f t="shared" si="2"/>
        <v>0</v>
      </c>
      <c r="K37" s="32">
        <f t="shared" si="2"/>
        <v>-7500</v>
      </c>
      <c r="L37" s="23">
        <f t="shared" si="2"/>
        <v>0</v>
      </c>
      <c r="M37" s="23">
        <f t="shared" ref="M37" si="3">M25-M36</f>
        <v>0</v>
      </c>
      <c r="N37" s="23">
        <f t="shared" ref="N37:P37" si="4">N25-N36</f>
        <v>0</v>
      </c>
      <c r="O37" s="23">
        <f t="shared" ref="O37" si="5">O25-O36</f>
        <v>0</v>
      </c>
      <c r="P37" s="23">
        <f t="shared" si="4"/>
        <v>-5000</v>
      </c>
      <c r="Q37" s="32">
        <f t="shared" ref="Q37" si="6">Q25-Q36</f>
        <v>0</v>
      </c>
      <c r="R37" s="23">
        <f t="shared" ref="R37:S37" si="7">R25-R36</f>
        <v>-1156</v>
      </c>
      <c r="S37" s="23">
        <f t="shared" si="7"/>
        <v>0</v>
      </c>
      <c r="T37" s="23">
        <f>T25-T36</f>
        <v>0</v>
      </c>
      <c r="U37" s="32">
        <f t="shared" ref="U37" si="8">U25-U36</f>
        <v>0</v>
      </c>
      <c r="V37" s="23">
        <f t="shared" ref="V37" si="9">V25-V36</f>
        <v>200</v>
      </c>
    </row>
    <row r="43" spans="1:22">
      <c r="J43" s="65" t="s">
        <v>75</v>
      </c>
      <c r="K43" s="62">
        <v>1500</v>
      </c>
      <c r="L43" t="s">
        <v>76</v>
      </c>
    </row>
    <row r="44" spans="1:22">
      <c r="K44" s="62">
        <v>3000</v>
      </c>
      <c r="L44" t="s">
        <v>77</v>
      </c>
    </row>
    <row r="45" spans="1:22">
      <c r="K45" s="61">
        <v>1156</v>
      </c>
      <c r="L45" t="s">
        <v>78</v>
      </c>
    </row>
  </sheetData>
  <mergeCells count="5">
    <mergeCell ref="L2:Q2"/>
    <mergeCell ref="F2:J2"/>
    <mergeCell ref="F1:K1"/>
    <mergeCell ref="R2:T2"/>
    <mergeCell ref="L1:Q1"/>
  </mergeCells>
  <conditionalFormatting sqref="E15:E20 E5:E13 E22:E24">
    <cfRule type="cellIs" dxfId="0" priority="3" operator="lessThan">
      <formula>$D5</formula>
    </cfRule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5CCFB379F87848848032C428782439" ma:contentTypeVersion="11" ma:contentTypeDescription="Create a new document." ma:contentTypeScope="" ma:versionID="afa2a79f713895844262623fc8cd3aaf">
  <xsd:schema xmlns:xsd="http://www.w3.org/2001/XMLSchema" xmlns:xs="http://www.w3.org/2001/XMLSchema" xmlns:p="http://schemas.microsoft.com/office/2006/metadata/properties" xmlns:ns3="fdd32c6c-8375-42dc-9b5c-b03e900a3e92" xmlns:ns4="1997f697-21e1-41b5-a220-b6566cec5310" targetNamespace="http://schemas.microsoft.com/office/2006/metadata/properties" ma:root="true" ma:fieldsID="bdd9d6836d3a0d06909fd4dbcbc9961b" ns3:_="" ns4:_="">
    <xsd:import namespace="fdd32c6c-8375-42dc-9b5c-b03e900a3e92"/>
    <xsd:import namespace="1997f697-21e1-41b5-a220-b6566cec531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32c6c-8375-42dc-9b5c-b03e900a3e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97f697-21e1-41b5-a220-b6566cec531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5D2E0A-3580-4D79-9666-1B41DD8E03E4}"/>
</file>

<file path=customXml/itemProps2.xml><?xml version="1.0" encoding="utf-8"?>
<ds:datastoreItem xmlns:ds="http://schemas.openxmlformats.org/officeDocument/2006/customXml" ds:itemID="{59495C7F-668C-406B-A778-1EF5BA25B5FD}"/>
</file>

<file path=customXml/itemProps3.xml><?xml version="1.0" encoding="utf-8"?>
<ds:datastoreItem xmlns:ds="http://schemas.openxmlformats.org/officeDocument/2006/customXml" ds:itemID="{813D1559-97EA-4E60-91CD-811C3F22DB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Gray</dc:creator>
  <cp:keywords/>
  <dc:description/>
  <cp:lastModifiedBy/>
  <cp:revision/>
  <dcterms:created xsi:type="dcterms:W3CDTF">2020-08-26T20:32:25Z</dcterms:created>
  <dcterms:modified xsi:type="dcterms:W3CDTF">2021-05-24T13:48:24Z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0x010100B15CCFB379F87848848032C428782439</vt:lpwstr>
  </property>
</Properties>
</file>