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Muse Shared\All Staff\Annual Reports\2020-2021 Annual Report\Process Documentation Samples by Department\Secondary\"/>
    </mc:Choice>
  </mc:AlternateContent>
  <xr:revisionPtr revIDLastSave="0" documentId="13_ncr:1_{E5CB25B7-90C2-4C15-899C-FD5CADF8B720}" xr6:coauthVersionLast="46" xr6:coauthVersionMax="46" xr10:uidLastSave="{00000000-0000-0000-0000-000000000000}"/>
  <bookViews>
    <workbookView xWindow="-120" yWindow="-120" windowWidth="29040" windowHeight="15840" tabRatio="663" xr2:uid="{B84886B5-4D0C-4228-AB45-DC30D4B64E08}"/>
  </bookViews>
  <sheets>
    <sheet name="21-22 Secondary Programs Budget" sheetId="1" r:id="rId1"/>
    <sheet name="Contributed Revenues" sheetId="6" r:id="rId2"/>
    <sheet name="Secondary Artists" sheetId="3" r:id="rId3"/>
    <sheet name="Tangled Up in You" sheetId="10" r:id="rId4"/>
    <sheet name="In-School Program" sheetId="8" r:id="rId5"/>
    <sheet name="Special Projects" sheetId="4" r:id="rId6"/>
    <sheet name="Production R&amp;D" sheetId="9" r:id="rId7"/>
  </sheets>
  <definedNames>
    <definedName name="_xlnm.Print_Titles" localSheetId="0">'21-22 Secondary Programs Budget'!$1:$1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3" l="1"/>
  <c r="F18" i="1"/>
  <c r="F10" i="1"/>
  <c r="G41" i="1" l="1"/>
  <c r="I41" i="1" s="1"/>
  <c r="K3" i="4"/>
  <c r="K5" i="4"/>
  <c r="K6" i="4"/>
  <c r="K7" i="4"/>
  <c r="K8" i="4"/>
  <c r="K9" i="4"/>
  <c r="K10" i="4"/>
  <c r="K2" i="4"/>
  <c r="J11" i="4" l="1"/>
  <c r="G13" i="1" l="1"/>
  <c r="I11" i="4"/>
  <c r="C6" i="6"/>
  <c r="C1" i="6"/>
  <c r="P8" i="1"/>
  <c r="P7" i="1"/>
  <c r="A26" i="3"/>
  <c r="E23" i="3"/>
  <c r="J4" i="3"/>
  <c r="J3" i="3"/>
  <c r="J2" i="3"/>
  <c r="J1" i="3"/>
  <c r="P9" i="1" l="1"/>
  <c r="F23" i="3"/>
  <c r="B12" i="10" l="1"/>
  <c r="B21" i="10" s="1"/>
  <c r="K4" i="4" l="1"/>
  <c r="J50" i="1"/>
  <c r="J21" i="1"/>
  <c r="J16" i="1"/>
  <c r="J8" i="1"/>
  <c r="J23" i="1" s="1"/>
  <c r="J52" i="1" l="1"/>
  <c r="H48" i="1" l="1"/>
  <c r="H47" i="1"/>
  <c r="H46" i="1"/>
  <c r="F36" i="1"/>
  <c r="F35" i="1"/>
  <c r="G11" i="8"/>
  <c r="F48" i="1" s="1"/>
  <c r="G10" i="8"/>
  <c r="G9" i="8"/>
  <c r="G8" i="8"/>
  <c r="F34" i="1" s="1"/>
  <c r="G7" i="8"/>
  <c r="F33" i="1" s="1"/>
  <c r="G6" i="8"/>
  <c r="F32" i="1" s="1"/>
  <c r="G5" i="8"/>
  <c r="F31" i="1" s="1"/>
  <c r="G4" i="8"/>
  <c r="F30" i="1" s="1"/>
  <c r="G3" i="8"/>
  <c r="F29" i="1" s="1"/>
  <c r="H11" i="4"/>
  <c r="G37" i="1"/>
  <c r="G38" i="1"/>
  <c r="G40" i="1"/>
  <c r="G42" i="1"/>
  <c r="G44" i="1"/>
  <c r="G45" i="1"/>
  <c r="G43" i="1"/>
  <c r="G39" i="1"/>
  <c r="F12" i="8" l="1"/>
  <c r="G11" i="4"/>
  <c r="H5" i="9"/>
  <c r="G50" i="1"/>
  <c r="K11" i="4"/>
  <c r="F16" i="1" l="1"/>
  <c r="F6" i="1"/>
  <c r="I48" i="1" l="1"/>
  <c r="I47" i="1" l="1"/>
  <c r="G8" i="1"/>
  <c r="H8" i="1"/>
  <c r="H50" i="1"/>
  <c r="K50" i="1"/>
  <c r="L50" i="1"/>
  <c r="M50" i="1"/>
  <c r="F21" i="1" l="1"/>
  <c r="G21" i="1"/>
  <c r="H21" i="1"/>
  <c r="G16" i="1"/>
  <c r="H16" i="1"/>
  <c r="I21" i="1" l="1"/>
  <c r="H23" i="1"/>
  <c r="H52" i="1" s="1"/>
  <c r="G23" i="1"/>
  <c r="I12" i="1"/>
  <c r="I11" i="1"/>
  <c r="I13" i="1"/>
  <c r="I14" i="1"/>
  <c r="I10" i="1"/>
  <c r="I6" i="1"/>
  <c r="I4" i="1"/>
  <c r="I46" i="1"/>
  <c r="I38" i="1"/>
  <c r="I39" i="1"/>
  <c r="I40" i="1"/>
  <c r="I42" i="1"/>
  <c r="I43" i="1"/>
  <c r="I44" i="1"/>
  <c r="I45" i="1"/>
  <c r="I37" i="1"/>
  <c r="I29" i="1"/>
  <c r="I30" i="1"/>
  <c r="I31" i="1"/>
  <c r="I32" i="1"/>
  <c r="I33" i="1"/>
  <c r="I34" i="1"/>
  <c r="I35" i="1"/>
  <c r="I36" i="1"/>
  <c r="I16" i="1" l="1"/>
  <c r="G52" i="1"/>
  <c r="C13" i="3" l="1"/>
  <c r="F5" i="1"/>
  <c r="C19" i="3"/>
  <c r="C16" i="3"/>
  <c r="C9" i="3"/>
  <c r="C6" i="3"/>
  <c r="I5" i="1" l="1"/>
  <c r="I8" i="1" s="1"/>
  <c r="I23" i="1" s="1"/>
  <c r="F8" i="1"/>
  <c r="F23" i="1" s="1"/>
  <c r="E6" i="3"/>
  <c r="G6" i="3"/>
  <c r="E16" i="3"/>
  <c r="G16" i="3"/>
  <c r="E9" i="3"/>
  <c r="G9" i="3"/>
  <c r="E19" i="3"/>
  <c r="G19" i="3"/>
  <c r="G13" i="3"/>
  <c r="E13" i="3"/>
  <c r="E20" i="3" l="1"/>
  <c r="G20" i="3"/>
  <c r="F28" i="1" l="1"/>
  <c r="F50" i="1" s="1"/>
  <c r="F52" i="1" s="1"/>
  <c r="E12" i="8"/>
  <c r="G2" i="8"/>
  <c r="G12" i="8" s="1"/>
  <c r="M21" i="1"/>
  <c r="L21" i="1"/>
  <c r="K21" i="1"/>
  <c r="M16" i="1"/>
  <c r="L16" i="1"/>
  <c r="K16" i="1"/>
  <c r="M8" i="1"/>
  <c r="L8" i="1"/>
  <c r="K8" i="1"/>
  <c r="I28" i="1" l="1"/>
  <c r="I50" i="1" s="1"/>
  <c r="I52" i="1" s="1"/>
  <c r="L23" i="1"/>
  <c r="L52" i="1" s="1"/>
  <c r="M23" i="1"/>
  <c r="M52" i="1" s="1"/>
  <c r="K23" i="1"/>
  <c r="K5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tc={B3A6A17D-E003-455C-A93C-15C76258D255}</author>
    <author>tc={FB736598-6870-4918-B823-9679231DB37D}</author>
    <author>tc={0A9F39F1-467D-41EC-A494-8BC6634A7532}</author>
    <author>tc={6F0212A2-A276-4A31-A9BE-666FE1A31DF2}</author>
    <author>tc={882D1CB4-EC50-4901-B4BD-BA789AD8F963}</author>
    <author>tc={0D1E5257-A5FF-4F63-8579-8BA07922E2EA}</author>
    <author>tc={5F0FC1B8-1738-49AB-86CA-485E82A6BE02}</author>
  </authors>
  <commentList>
    <comment ref="E2" authorId="0" shapeId="0" xr:uid="{B3A6A17D-E003-455C-A93C-15C76258D255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Ben's performance fees</t>
      </text>
    </comment>
    <comment ref="F2" authorId="1" shapeId="0" xr:uid="{FB736598-6870-4918-B823-9679231DB37D}">
      <text>
        <t>[Threaded comment]
Your version of Excel allows you to read this threaded comment; however, any edits to it will get removed if the file is opened in a newer version of Excel. Learn more: https://go.microsoft.com/fwlink/?linkid=870924
Comment:
    Built into G2</t>
      </text>
    </comment>
    <comment ref="E4" authorId="2" shapeId="0" xr:uid="{0A9F39F1-467D-41EC-A494-8BC6634A7532}">
      <text>
        <t>[Threaded comment]
Your version of Excel allows you to read this threaded comment; however, any edits to it will get removed if the file is opened in a newer version of Excel. Learn more: https://go.microsoft.com/fwlink/?linkid=870924
Comment:
    ($800) 2 kickoff performers airfare + ($1800) SUV rental + ($300) est. fuel reimb</t>
      </text>
    </comment>
    <comment ref="F4" authorId="3" shapeId="0" xr:uid="{6F0212A2-A276-4A31-A9BE-666FE1A31DF2}">
      <text>
        <t>[Threaded comment]
Your version of Excel allows you to read this threaded comment; however, any edits to it will get removed if the file is opened in a newer version of Excel. Learn more: https://go.microsoft.com/fwlink/?linkid=870924
Comment:
    David's van rental + est. fuel reimb + 2 round-trip airfare</t>
      </text>
    </comment>
    <comment ref="F10" authorId="4" shapeId="0" xr:uid="{882D1CB4-EC50-4901-B4BD-BA789AD8F963}">
      <text>
        <t>[Threaded comment]
Your version of Excel allows you to read this threaded comment; however, any edits to it will get removed if the file is opened in a newer version of Excel. Learn more: https://go.microsoft.com/fwlink/?linkid=870924
Comment:
    1 gurney cart</t>
      </text>
    </comment>
    <comment ref="E11" authorId="5" shapeId="0" xr:uid="{0D1E5257-A5FF-4F63-8579-8BA07922E2EA}">
      <text>
        <t>[Threaded comment]
Your version of Excel allows you to read this threaded comment; however, any edits to it will get removed if the file is opened in a newer version of Excel. Learn more: https://go.microsoft.com/fwlink/?linkid=870924
Comment:
    Robin +photographer + cheer squad</t>
      </text>
    </comment>
    <comment ref="F11" authorId="6" shapeId="0" xr:uid="{5F0FC1B8-1738-49AB-86CA-485E82A6BE02}">
      <text>
        <t>[Threaded comment]
Your version of Excel allows you to read this threaded comment; however, any edits to it will get removed if the file is opened in a newer version of Excel. Learn more: https://go.microsoft.com/fwlink/?linkid=870924
Comment:
    Ben's tech/rehearsal fees NOT performance fees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tc={1D56063D-C1E2-430B-B8DB-A43039F7858A}</author>
    <author>tc={63CDE748-15A0-4134-9409-AF616CE9D3D0}</author>
    <author>tc={0AC8EE39-2B14-414C-8524-6C8B32E6FBC7}</author>
  </authors>
  <commentList>
    <comment ref="G2" authorId="0" shapeId="0" xr:uid="{1D56063D-C1E2-430B-B8DB-A43039F7858A}">
      <text>
        <t>[Threaded comment]
Your version of Excel allows you to read this threaded comment; however, any edits to it will get removed if the file is opened in a newer version of Excel. Learn more: https://go.microsoft.com/fwlink/?linkid=870924
Comment:
    professional fees plus mileage, supplies expenses incurred by artist obo program</t>
      </text>
    </comment>
    <comment ref="G4" authorId="1" shapeId="0" xr:uid="{63CDE748-15A0-4134-9409-AF616CE9D3D0}">
      <text>
        <t>[Threaded comment]
Your version of Excel allows you to read this threaded comment; however, any edits to it will get removed if the file is opened in a newer version of Excel. Learn more: https://go.microsoft.com/fwlink/?linkid=870924
Comment:
    bus reimb + Amedee's airfare</t>
      </text>
    </comment>
    <comment ref="G6" authorId="2" shapeId="0" xr:uid="{0AC8EE39-2B14-414C-8524-6C8B32E6FBC7}">
      <text>
        <t>[Threaded comment]
Your version of Excel allows you to read this threaded comment; however, any edits to it will get removed if the file is opened in a newer version of Excel. Learn more: https://go.microsoft.com/fwlink/?linkid=870924
Comment:
    Theater snack packs + workshop refreshments</t>
      </text>
    </comment>
  </commentList>
</comments>
</file>

<file path=xl/sharedStrings.xml><?xml version="1.0" encoding="utf-8"?>
<sst xmlns="http://schemas.openxmlformats.org/spreadsheetml/2006/main" count="373" uniqueCount="162">
  <si>
    <t>FY 2019 Budget</t>
  </si>
  <si>
    <t>Revenues</t>
  </si>
  <si>
    <t>Secondary Artists</t>
  </si>
  <si>
    <t>Discount Secondary Program</t>
  </si>
  <si>
    <t>Total Earned Income</t>
  </si>
  <si>
    <t/>
  </si>
  <si>
    <t>Individuals</t>
  </si>
  <si>
    <t>Corp (incl co foundations)</t>
  </si>
  <si>
    <t>Foundations</t>
  </si>
  <si>
    <t>Grants-Foundations</t>
  </si>
  <si>
    <t>Grant - Corporate</t>
  </si>
  <si>
    <t>Total Contributed Income</t>
  </si>
  <si>
    <t>Transfer to Unrestricted Incom</t>
  </si>
  <si>
    <t>Transfer to Unrestricted Income</t>
  </si>
  <si>
    <t>Total Revenues</t>
  </si>
  <si>
    <t>Designer/Director productions</t>
  </si>
  <si>
    <t>Artist Fees - Other Performanc</t>
  </si>
  <si>
    <t>Tickets - Education Project</t>
  </si>
  <si>
    <t>Projects - Travel/School Bus</t>
  </si>
  <si>
    <t>Print- Education Proj</t>
  </si>
  <si>
    <t>Education Projects - Food</t>
  </si>
  <si>
    <t>School Fees</t>
  </si>
  <si>
    <t>FY 2020 Budget</t>
  </si>
  <si>
    <t>Actuals FY 2019</t>
  </si>
  <si>
    <t>Discounts:</t>
  </si>
  <si>
    <t>Circle of Friends</t>
  </si>
  <si>
    <t>Other Sponsorship</t>
  </si>
  <si>
    <t>Recommended NEW account code name</t>
  </si>
  <si>
    <t>4000</t>
  </si>
  <si>
    <t>E</t>
  </si>
  <si>
    <t>003</t>
  </si>
  <si>
    <t>002</t>
  </si>
  <si>
    <t>4001</t>
  </si>
  <si>
    <t>4900</t>
  </si>
  <si>
    <t>101</t>
  </si>
  <si>
    <t>102</t>
  </si>
  <si>
    <t>103</t>
  </si>
  <si>
    <t>104</t>
  </si>
  <si>
    <t>105</t>
  </si>
  <si>
    <t>XX999</t>
  </si>
  <si>
    <t>100</t>
  </si>
  <si>
    <t>5000</t>
  </si>
  <si>
    <t>004</t>
  </si>
  <si>
    <t>5100</t>
  </si>
  <si>
    <t>5200</t>
  </si>
  <si>
    <t>5300</t>
  </si>
  <si>
    <t>5400</t>
  </si>
  <si>
    <t>5600</t>
  </si>
  <si>
    <t>6650</t>
  </si>
  <si>
    <t>052</t>
  </si>
  <si>
    <t>4-Digit Prefix</t>
  </si>
  <si>
    <t>Dept</t>
  </si>
  <si>
    <t>3-Digit Suffix</t>
  </si>
  <si>
    <t>Recommended Job IDs</t>
  </si>
  <si>
    <t>Secondary Accessibility</t>
  </si>
  <si>
    <t>Secondary Equipment</t>
  </si>
  <si>
    <t>??</t>
  </si>
  <si>
    <t>5500</t>
  </si>
  <si>
    <t>Secondary Space Rental</t>
  </si>
  <si>
    <t>Designer/Director Supplies</t>
  </si>
  <si>
    <t>Designer/Director Productions</t>
  </si>
  <si>
    <t>Notes Area</t>
  </si>
  <si>
    <t>Secondary Manuals</t>
  </si>
  <si>
    <t>Secondary Supplies</t>
  </si>
  <si>
    <t>Anticipated Number of Performances</t>
  </si>
  <si>
    <t>Total Expense</t>
  </si>
  <si>
    <t>Fee to Dayton Opera</t>
  </si>
  <si>
    <t>Fee to DCDC</t>
  </si>
  <si>
    <t xml:space="preserve">Artist Expenses for 2020-2021 In-School Performances </t>
  </si>
  <si>
    <t xml:space="preserve">Tangled Up in You (Season Opener) </t>
  </si>
  <si>
    <t>Steve White</t>
  </si>
  <si>
    <t xml:space="preserve">Opera Takes Flight (Dayton Opera) </t>
  </si>
  <si>
    <t>Twelfth Night (Cincinnati Shakespeare Co.)</t>
  </si>
  <si>
    <t>Fee to Cincinnati Shakespeare Co.</t>
  </si>
  <si>
    <t>Now You See It</t>
  </si>
  <si>
    <t>David Sherman</t>
  </si>
  <si>
    <t>Ben Morrison</t>
  </si>
  <si>
    <t>Artist Rate</t>
  </si>
  <si>
    <t>Sum</t>
  </si>
  <si>
    <t># Performances</t>
  </si>
  <si>
    <t>Secondary Special Projects Total</t>
  </si>
  <si>
    <t>The Iddings Foundation</t>
  </si>
  <si>
    <t>Vectren Foundation</t>
  </si>
  <si>
    <t>In-School Program</t>
  </si>
  <si>
    <t>Production R&amp;D</t>
  </si>
  <si>
    <t>Net Revenue (Expense) before wages/benefits/admin</t>
  </si>
  <si>
    <t>SecondarySchool Artists</t>
  </si>
  <si>
    <t>Elementary projects supplies</t>
  </si>
  <si>
    <t>G</t>
  </si>
  <si>
    <t>S</t>
  </si>
  <si>
    <t>Secondary Programs</t>
  </si>
  <si>
    <t>Dr. &amp; Mrs. Robert Goldenberg</t>
  </si>
  <si>
    <t>Hartzell Propeller, Inc.</t>
  </si>
  <si>
    <t>Met HD Live</t>
  </si>
  <si>
    <t>Anonymous</t>
  </si>
  <si>
    <t>Zenith Advisory Group CRPC Investment Advisor</t>
  </si>
  <si>
    <t>Marsha and Stephen Goldberg</t>
  </si>
  <si>
    <t>Kettering Health Network carryover</t>
  </si>
  <si>
    <t>Purpose</t>
  </si>
  <si>
    <t>AiC</t>
  </si>
  <si>
    <t>Special Projects</t>
  </si>
  <si>
    <t>Special Projects/Performance</t>
  </si>
  <si>
    <t>Special Projects Artists</t>
  </si>
  <si>
    <t>Special Projects Tickets</t>
  </si>
  <si>
    <t>Special Projects Travel/Bus</t>
  </si>
  <si>
    <t>Special Projects Marketing/Publicity</t>
  </si>
  <si>
    <t>Special Projects F&amp;B</t>
  </si>
  <si>
    <t>Special Projects Space Rental</t>
  </si>
  <si>
    <t>Special Projects Accessibility</t>
  </si>
  <si>
    <t>Special Projects Equipment</t>
  </si>
  <si>
    <t>The Harlem Renaissance (DCDC)</t>
  </si>
  <si>
    <t>Average Unit Rate</t>
  </si>
  <si>
    <t>FY 2022 Budget Totals</t>
  </si>
  <si>
    <t>FY 2021 Budget</t>
  </si>
  <si>
    <t>5650</t>
  </si>
  <si>
    <t>5800</t>
  </si>
  <si>
    <t>Wunmi</t>
  </si>
  <si>
    <t>average</t>
  </si>
  <si>
    <t>Notes</t>
  </si>
  <si>
    <t>Tangled Up in You Breakout Budget</t>
  </si>
  <si>
    <t>Tech/equipment</t>
  </si>
  <si>
    <t>Space Rental</t>
  </si>
  <si>
    <t>Misc (surprises)</t>
  </si>
  <si>
    <t>cargo van rental + estimated fuel reimburs.</t>
  </si>
  <si>
    <t>Airfare (2 roundtrip airfares)</t>
  </si>
  <si>
    <t>Possible earned revenue (est. 30 shows @ avg. $583 unit price)</t>
  </si>
  <si>
    <t>Production Expenses</t>
  </si>
  <si>
    <t>Food for Workshops (1 teacher workshop, 1 student workshop)</t>
  </si>
  <si>
    <t>mic element replacement per Doug's suggestion</t>
  </si>
  <si>
    <t>not sure how to figure this value</t>
  </si>
  <si>
    <t>Drum kit</t>
  </si>
  <si>
    <t>borrowed from Muse</t>
  </si>
  <si>
    <t>Sound system</t>
  </si>
  <si>
    <t>for workshops; rehearsal space donated by Michael Bashaw</t>
  </si>
  <si>
    <t>Lodging (in-kind donation)</t>
  </si>
  <si>
    <t>Artist lodging (in-kind donation)</t>
  </si>
  <si>
    <t>Per Diems (2 artists @ $56/weekday x 20 performance days)</t>
  </si>
  <si>
    <t>Local Travel Expenses (5 weeks)</t>
  </si>
  <si>
    <t>not in the contract; does not incl. rehearsal week - should it??</t>
  </si>
  <si>
    <t>Accessibility</t>
  </si>
  <si>
    <t>Marketing/Publicity</t>
  </si>
  <si>
    <t>Secondary Mileage/Travel</t>
  </si>
  <si>
    <t>Secondary Mktg/Publicity</t>
  </si>
  <si>
    <t>Secondary Food Bev</t>
  </si>
  <si>
    <t>Designer/Director Prod</t>
  </si>
  <si>
    <t>Special Projects Mktg/Publicity</t>
  </si>
  <si>
    <t>Special Projects Food Bev</t>
  </si>
  <si>
    <t>Early Bird (25 schools @ $250)</t>
  </si>
  <si>
    <t>TD Projected Revenues</t>
  </si>
  <si>
    <t>Budget Projected Revenues</t>
  </si>
  <si>
    <t>3-package</t>
  </si>
  <si>
    <t>4-package</t>
  </si>
  <si>
    <t>5-package</t>
  </si>
  <si>
    <t>Student Membership-Fees</t>
  </si>
  <si>
    <t>Daniel W. &amp; Martha J. Mikesell Fund</t>
  </si>
  <si>
    <t>Dayton Power &amp; Light Foundation (AiC)</t>
  </si>
  <si>
    <t>Requested as of 5/13/2021</t>
  </si>
  <si>
    <t>Mikesell-Vocal Performance</t>
  </si>
  <si>
    <t>1-Met HD Live 2-Arts in Context 3-Mikesell 4-Circle of Friends</t>
  </si>
  <si>
    <t>Special Projects Supplies</t>
  </si>
  <si>
    <t>Total Production Expenses</t>
  </si>
  <si>
    <t>Professional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</si>
</sst>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#,##0.00;\(#,##0.00\)"/>
    <numFmt numFmtId="165" formatCode="_(&quot;$&quot;* #,##0_);_(&quot;$&quot;* \(#,##0\);_(&quot;$&quot;* &quot;-&quot;??_);_(@_)"/>
    <numFmt numFmtId="167" formatCode="&quot;$&quot;#,##0"/>
  </numFmts>
  <fonts count="1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sz val="10"/>
      <color rgb="FFFF0000"/>
      <name val="Times New Roman"/>
      <family val="1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Segoe UI"/>
      <family val="2"/>
    </font>
    <font>
      <b/>
      <i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2" xfId="0" applyNumberFormat="1" applyBorder="1" applyAlignment="1">
      <alignment horizontal="left"/>
    </xf>
    <xf numFmtId="164" fontId="0" fillId="0" borderId="3" xfId="0" applyNumberFormat="1" applyBorder="1" applyAlignment="1">
      <alignment horizontal="right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1" fillId="4" borderId="6" xfId="0" applyNumberFormat="1" applyFont="1" applyFill="1" applyBorder="1" applyAlignment="1">
      <alignment horizontal="left"/>
    </xf>
    <xf numFmtId="164" fontId="1" fillId="4" borderId="6" xfId="0" applyNumberFormat="1" applyFont="1" applyFill="1" applyBorder="1" applyAlignment="1">
      <alignment horizontal="right"/>
    </xf>
    <xf numFmtId="49" fontId="1" fillId="5" borderId="6" xfId="0" applyNumberFormat="1" applyFont="1" applyFill="1" applyBorder="1" applyAlignment="1">
      <alignment horizontal="left"/>
    </xf>
    <xf numFmtId="49" fontId="1" fillId="6" borderId="6" xfId="0" applyNumberFormat="1" applyFont="1" applyFill="1" applyBorder="1" applyAlignment="1">
      <alignment horizontal="left"/>
    </xf>
    <xf numFmtId="164" fontId="1" fillId="6" borderId="6" xfId="0" applyNumberFormat="1" applyFont="1" applyFill="1" applyBorder="1" applyAlignment="1">
      <alignment horizontal="right"/>
    </xf>
    <xf numFmtId="49" fontId="7" fillId="3" borderId="6" xfId="0" applyNumberFormat="1" applyFont="1" applyFill="1" applyBorder="1" applyAlignment="1">
      <alignment horizontal="left"/>
    </xf>
    <xf numFmtId="0" fontId="0" fillId="0" borderId="4" xfId="0" applyBorder="1"/>
    <xf numFmtId="165" fontId="3" fillId="0" borderId="0" xfId="1" applyNumberFormat="1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44" fontId="3" fillId="0" borderId="0" xfId="1" applyFont="1"/>
    <xf numFmtId="0" fontId="3" fillId="0" borderId="0" xfId="0" applyFont="1"/>
    <xf numFmtId="0" fontId="1" fillId="0" borderId="0" xfId="0" applyFont="1" applyAlignment="1">
      <alignment wrapText="1"/>
    </xf>
    <xf numFmtId="49" fontId="1" fillId="0" borderId="13" xfId="0" applyNumberFormat="1" applyFont="1" applyBorder="1" applyAlignment="1">
      <alignment horizontal="left"/>
    </xf>
    <xf numFmtId="49" fontId="1" fillId="4" borderId="13" xfId="0" applyNumberFormat="1" applyFont="1" applyFill="1" applyBorder="1" applyAlignment="1">
      <alignment horizontal="left"/>
    </xf>
    <xf numFmtId="49" fontId="1" fillId="5" borderId="13" xfId="0" applyNumberFormat="1" applyFont="1" applyFill="1" applyBorder="1" applyAlignment="1">
      <alignment horizontal="left"/>
    </xf>
    <xf numFmtId="49" fontId="1" fillId="6" borderId="13" xfId="0" applyNumberFormat="1" applyFont="1" applyFill="1" applyBorder="1" applyAlignment="1">
      <alignment horizontal="left"/>
    </xf>
    <xf numFmtId="164" fontId="0" fillId="0" borderId="2" xfId="0" applyNumberFormat="1" applyBorder="1" applyAlignment="1">
      <alignment horizontal="right"/>
    </xf>
    <xf numFmtId="49" fontId="1" fillId="7" borderId="14" xfId="0" applyNumberFormat="1" applyFont="1" applyFill="1" applyBorder="1" applyAlignment="1">
      <alignment horizontal="center" wrapText="1"/>
    </xf>
    <xf numFmtId="49" fontId="1" fillId="7" borderId="12" xfId="0" applyNumberFormat="1" applyFont="1" applyFill="1" applyBorder="1" applyAlignment="1">
      <alignment horizontal="center" wrapText="1"/>
    </xf>
    <xf numFmtId="49" fontId="1" fillId="7" borderId="15" xfId="0" applyNumberFormat="1" applyFont="1" applyFill="1" applyBorder="1" applyAlignment="1">
      <alignment horizontal="center" wrapText="1"/>
    </xf>
    <xf numFmtId="0" fontId="1" fillId="0" borderId="0" xfId="0" applyFont="1" applyBorder="1"/>
    <xf numFmtId="49" fontId="5" fillId="8" borderId="0" xfId="0" applyNumberFormat="1" applyFont="1" applyFill="1" applyAlignment="1">
      <alignment horizontal="left"/>
    </xf>
    <xf numFmtId="49" fontId="1" fillId="8" borderId="0" xfId="0" applyNumberFormat="1" applyFont="1" applyFill="1" applyAlignment="1">
      <alignment horizontal="left"/>
    </xf>
    <xf numFmtId="0" fontId="0" fillId="0" borderId="0" xfId="0" applyBorder="1"/>
    <xf numFmtId="49" fontId="1" fillId="0" borderId="1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4" fillId="2" borderId="15" xfId="0" applyNumberFormat="1" applyFont="1" applyFill="1" applyBorder="1" applyAlignment="1">
      <alignment horizontal="center" wrapText="1"/>
    </xf>
    <xf numFmtId="2" fontId="1" fillId="5" borderId="6" xfId="1" applyNumberFormat="1" applyFont="1" applyFill="1" applyBorder="1" applyAlignment="1">
      <alignment horizontal="right"/>
    </xf>
    <xf numFmtId="49" fontId="1" fillId="0" borderId="0" xfId="0" applyNumberFormat="1" applyFont="1" applyBorder="1" applyAlignment="1">
      <alignment horizontal="left"/>
    </xf>
    <xf numFmtId="0" fontId="3" fillId="9" borderId="6" xfId="0" applyFont="1" applyFill="1" applyBorder="1" applyAlignment="1">
      <alignment horizontal="left"/>
    </xf>
    <xf numFmtId="167" fontId="3" fillId="9" borderId="6" xfId="0" applyNumberFormat="1" applyFont="1" applyFill="1" applyBorder="1"/>
    <xf numFmtId="0" fontId="3" fillId="10" borderId="6" xfId="0" applyFont="1" applyFill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167" fontId="3" fillId="9" borderId="6" xfId="0" applyNumberFormat="1" applyFont="1" applyFill="1" applyBorder="1" applyAlignment="1"/>
    <xf numFmtId="0" fontId="0" fillId="9" borderId="6" xfId="0" applyFill="1" applyBorder="1" applyAlignment="1"/>
    <xf numFmtId="0" fontId="0" fillId="0" borderId="0" xfId="0" applyFill="1" applyBorder="1" applyAlignment="1"/>
    <xf numFmtId="49" fontId="1" fillId="7" borderId="6" xfId="0" applyNumberFormat="1" applyFont="1" applyFill="1" applyBorder="1" applyAlignment="1">
      <alignment horizontal="center" wrapText="1"/>
    </xf>
    <xf numFmtId="2" fontId="1" fillId="0" borderId="12" xfId="0" applyNumberFormat="1" applyFont="1" applyBorder="1" applyAlignment="1">
      <alignment horizontal="right"/>
    </xf>
    <xf numFmtId="2" fontId="0" fillId="0" borderId="17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2" fontId="11" fillId="0" borderId="6" xfId="0" applyNumberFormat="1" applyFont="1" applyBorder="1"/>
    <xf numFmtId="2" fontId="1" fillId="4" borderId="6" xfId="0" applyNumberFormat="1" applyFont="1" applyFill="1" applyBorder="1" applyAlignment="1">
      <alignment horizontal="right"/>
    </xf>
    <xf numFmtId="164" fontId="0" fillId="0" borderId="0" xfId="0" applyNumberFormat="1"/>
    <xf numFmtId="164" fontId="1" fillId="0" borderId="12" xfId="0" applyNumberFormat="1" applyFont="1" applyFill="1" applyBorder="1" applyAlignment="1">
      <alignment horizontal="right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49" fontId="1" fillId="0" borderId="6" xfId="0" applyNumberFormat="1" applyFont="1" applyBorder="1" applyAlignment="1">
      <alignment horizontal="center" wrapText="1"/>
    </xf>
    <xf numFmtId="164" fontId="0" fillId="0" borderId="23" xfId="0" applyNumberFormat="1" applyBorder="1"/>
    <xf numFmtId="0" fontId="12" fillId="0" borderId="0" xfId="0" applyFont="1" applyAlignment="1">
      <alignment horizontal="left"/>
    </xf>
    <xf numFmtId="0" fontId="12" fillId="0" borderId="0" xfId="0" applyFont="1"/>
    <xf numFmtId="44" fontId="12" fillId="0" borderId="0" xfId="1" applyFont="1"/>
    <xf numFmtId="0" fontId="0" fillId="12" borderId="0" xfId="0" applyFill="1"/>
    <xf numFmtId="0" fontId="0" fillId="12" borderId="0" xfId="0" applyFill="1" applyAlignment="1">
      <alignment horizontal="left" indent="1"/>
    </xf>
    <xf numFmtId="0" fontId="12" fillId="12" borderId="0" xfId="0" applyFont="1" applyFill="1"/>
    <xf numFmtId="0" fontId="0" fillId="13" borderId="0" xfId="0" applyFill="1"/>
    <xf numFmtId="0" fontId="0" fillId="13" borderId="0" xfId="0" applyFill="1" applyAlignment="1">
      <alignment horizontal="left" indent="1"/>
    </xf>
    <xf numFmtId="0" fontId="12" fillId="13" borderId="0" xfId="0" applyFont="1" applyFill="1"/>
    <xf numFmtId="0" fontId="0" fillId="13" borderId="4" xfId="0" applyFill="1" applyBorder="1"/>
    <xf numFmtId="0" fontId="12" fillId="13" borderId="4" xfId="0" applyFont="1" applyFill="1" applyBorder="1"/>
    <xf numFmtId="49" fontId="13" fillId="0" borderId="8" xfId="0" applyNumberFormat="1" applyFont="1" applyFill="1" applyBorder="1" applyAlignment="1">
      <alignment horizontal="left"/>
    </xf>
    <xf numFmtId="164" fontId="1" fillId="3" borderId="6" xfId="0" applyNumberFormat="1" applyFont="1" applyFill="1" applyBorder="1" applyAlignment="1">
      <alignment horizontal="right"/>
    </xf>
    <xf numFmtId="2" fontId="1" fillId="3" borderId="6" xfId="0" applyNumberFormat="1" applyFont="1" applyFill="1" applyBorder="1" applyAlignment="1">
      <alignment horizontal="right"/>
    </xf>
    <xf numFmtId="0" fontId="0" fillId="13" borderId="6" xfId="0" applyFill="1" applyBorder="1" applyAlignment="1">
      <alignment horizontal="left"/>
    </xf>
    <xf numFmtId="167" fontId="0" fillId="13" borderId="6" xfId="0" applyNumberFormat="1" applyFill="1" applyBorder="1" applyAlignment="1"/>
    <xf numFmtId="0" fontId="0" fillId="13" borderId="6" xfId="0" applyFill="1" applyBorder="1" applyAlignment="1"/>
    <xf numFmtId="0" fontId="0" fillId="14" borderId="6" xfId="0" applyFill="1" applyBorder="1" applyAlignment="1"/>
    <xf numFmtId="167" fontId="0" fillId="14" borderId="6" xfId="0" applyNumberFormat="1" applyFill="1" applyBorder="1" applyAlignment="1"/>
    <xf numFmtId="0" fontId="0" fillId="14" borderId="6" xfId="0" applyFill="1" applyBorder="1" applyAlignment="1">
      <alignment horizontal="left"/>
    </xf>
    <xf numFmtId="165" fontId="0" fillId="0" borderId="0" xfId="1" applyNumberFormat="1" applyFont="1"/>
    <xf numFmtId="0" fontId="0" fillId="0" borderId="0" xfId="0" applyAlignment="1">
      <alignment horizontal="right"/>
    </xf>
    <xf numFmtId="40" fontId="1" fillId="0" borderId="6" xfId="0" applyNumberFormat="1" applyFont="1" applyBorder="1"/>
    <xf numFmtId="40" fontId="1" fillId="7" borderId="11" xfId="0" applyNumberFormat="1" applyFont="1" applyFill="1" applyBorder="1"/>
    <xf numFmtId="40" fontId="1" fillId="7" borderId="9" xfId="0" applyNumberFormat="1" applyFont="1" applyFill="1" applyBorder="1"/>
    <xf numFmtId="40" fontId="1" fillId="0" borderId="8" xfId="0" applyNumberFormat="1" applyFont="1" applyFill="1" applyBorder="1"/>
    <xf numFmtId="40" fontId="1" fillId="0" borderId="6" xfId="0" applyNumberFormat="1" applyFont="1" applyFill="1" applyBorder="1" applyAlignment="1">
      <alignment horizontal="right"/>
    </xf>
    <xf numFmtId="40" fontId="1" fillId="0" borderId="6" xfId="0" applyNumberFormat="1" applyFont="1" applyBorder="1" applyAlignment="1">
      <alignment horizontal="left"/>
    </xf>
    <xf numFmtId="40" fontId="1" fillId="0" borderId="6" xfId="0" applyNumberFormat="1" applyFont="1" applyFill="1" applyBorder="1" applyAlignment="1">
      <alignment horizontal="left"/>
    </xf>
    <xf numFmtId="40" fontId="0" fillId="0" borderId="8" xfId="0" applyNumberFormat="1" applyFill="1" applyBorder="1" applyAlignment="1">
      <alignment horizontal="left"/>
    </xf>
    <xf numFmtId="40" fontId="1" fillId="0" borderId="0" xfId="0" applyNumberFormat="1" applyFont="1" applyFill="1" applyBorder="1" applyAlignment="1">
      <alignment horizontal="left"/>
    </xf>
    <xf numFmtId="40" fontId="0" fillId="0" borderId="0" xfId="0" applyNumberFormat="1" applyFill="1" applyBorder="1" applyAlignment="1">
      <alignment horizontal="left"/>
    </xf>
    <xf numFmtId="40" fontId="0" fillId="7" borderId="10" xfId="0" applyNumberFormat="1" applyFill="1" applyBorder="1" applyAlignment="1">
      <alignment horizontal="right"/>
    </xf>
    <xf numFmtId="40" fontId="1" fillId="0" borderId="7" xfId="0" applyNumberFormat="1" applyFont="1" applyFill="1" applyBorder="1" applyAlignment="1">
      <alignment horizontal="right"/>
    </xf>
    <xf numFmtId="40" fontId="1" fillId="0" borderId="4" xfId="0" applyNumberFormat="1" applyFont="1" applyFill="1" applyBorder="1" applyAlignment="1">
      <alignment horizontal="right"/>
    </xf>
    <xf numFmtId="40" fontId="1" fillId="7" borderId="10" xfId="0" applyNumberFormat="1" applyFont="1" applyFill="1" applyBorder="1" applyAlignment="1">
      <alignment horizontal="right"/>
    </xf>
    <xf numFmtId="40" fontId="0" fillId="0" borderId="7" xfId="0" applyNumberFormat="1" applyFill="1" applyBorder="1" applyAlignment="1">
      <alignment horizontal="left"/>
    </xf>
    <xf numFmtId="40" fontId="1" fillId="0" borderId="4" xfId="0" applyNumberFormat="1" applyFont="1" applyFill="1" applyBorder="1" applyAlignment="1">
      <alignment horizontal="left"/>
    </xf>
    <xf numFmtId="40" fontId="0" fillId="0" borderId="4" xfId="0" applyNumberFormat="1" applyFill="1" applyBorder="1" applyAlignment="1">
      <alignment horizontal="left"/>
    </xf>
    <xf numFmtId="40" fontId="0" fillId="0" borderId="15" xfId="0" applyNumberFormat="1" applyFill="1" applyBorder="1" applyAlignment="1">
      <alignment horizontal="right"/>
    </xf>
    <xf numFmtId="40" fontId="1" fillId="0" borderId="11" xfId="0" applyNumberFormat="1" applyFont="1" applyFill="1" applyBorder="1" applyAlignment="1">
      <alignment horizontal="right"/>
    </xf>
    <xf numFmtId="40" fontId="1" fillId="0" borderId="11" xfId="0" applyNumberFormat="1" applyFont="1" applyFill="1" applyBorder="1" applyAlignment="1">
      <alignment horizontal="left"/>
    </xf>
    <xf numFmtId="40" fontId="1" fillId="0" borderId="0" xfId="0" applyNumberFormat="1" applyFont="1" applyFill="1" applyBorder="1"/>
    <xf numFmtId="40" fontId="1" fillId="14" borderId="6" xfId="0" applyNumberFormat="1" applyFont="1" applyFill="1" applyBorder="1" applyAlignment="1">
      <alignment horizontal="right"/>
    </xf>
    <xf numFmtId="40" fontId="1" fillId="13" borderId="6" xfId="0" applyNumberFormat="1" applyFont="1" applyFill="1" applyBorder="1" applyAlignment="1">
      <alignment horizontal="right"/>
    </xf>
    <xf numFmtId="40" fontId="1" fillId="0" borderId="8" xfId="0" applyNumberFormat="1" applyFont="1" applyFill="1" applyBorder="1" applyAlignment="1">
      <alignment horizontal="left"/>
    </xf>
    <xf numFmtId="40" fontId="1" fillId="0" borderId="0" xfId="0" applyNumberFormat="1" applyFont="1" applyFill="1" applyBorder="1" applyAlignment="1">
      <alignment horizontal="right"/>
    </xf>
    <xf numFmtId="40" fontId="1" fillId="0" borderId="10" xfId="0" applyNumberFormat="1" applyFont="1" applyFill="1" applyBorder="1" applyAlignment="1">
      <alignment horizontal="right"/>
    </xf>
    <xf numFmtId="40" fontId="0" fillId="7" borderId="8" xfId="0" applyNumberFormat="1" applyFill="1" applyBorder="1" applyAlignment="1">
      <alignment horizontal="left"/>
    </xf>
    <xf numFmtId="40" fontId="0" fillId="7" borderId="0" xfId="0" applyNumberFormat="1" applyFill="1" applyBorder="1" applyAlignment="1">
      <alignment horizontal="left"/>
    </xf>
    <xf numFmtId="40" fontId="1" fillId="7" borderId="7" xfId="0" applyNumberFormat="1" applyFont="1" applyFill="1" applyBorder="1" applyAlignment="1">
      <alignment horizontal="right"/>
    </xf>
    <xf numFmtId="40" fontId="1" fillId="7" borderId="4" xfId="0" applyNumberFormat="1" applyFont="1" applyFill="1" applyBorder="1" applyAlignment="1">
      <alignment horizontal="right"/>
    </xf>
    <xf numFmtId="40" fontId="1" fillId="7" borderId="9" xfId="0" applyNumberFormat="1" applyFont="1" applyFill="1" applyBorder="1" applyAlignment="1">
      <alignment horizontal="right"/>
    </xf>
    <xf numFmtId="40" fontId="0" fillId="7" borderId="15" xfId="0" applyNumberFormat="1" applyFill="1" applyBorder="1" applyAlignment="1">
      <alignment horizontal="right"/>
    </xf>
    <xf numFmtId="40" fontId="1" fillId="8" borderId="17" xfId="0" applyNumberFormat="1" applyFont="1" applyFill="1" applyBorder="1" applyAlignment="1">
      <alignment horizontal="right"/>
    </xf>
    <xf numFmtId="40" fontId="1" fillId="8" borderId="18" xfId="0" applyNumberFormat="1" applyFont="1" applyFill="1" applyBorder="1" applyAlignment="1">
      <alignment horizontal="right"/>
    </xf>
    <xf numFmtId="40" fontId="1" fillId="8" borderId="19" xfId="0" applyNumberFormat="1" applyFont="1" applyFill="1" applyBorder="1" applyAlignment="1">
      <alignment horizontal="right"/>
    </xf>
    <xf numFmtId="40" fontId="1" fillId="7" borderId="7" xfId="0" applyNumberFormat="1" applyFont="1" applyFill="1" applyBorder="1"/>
    <xf numFmtId="40" fontId="1" fillId="0" borderId="10" xfId="0" applyNumberFormat="1" applyFont="1" applyBorder="1"/>
    <xf numFmtId="40" fontId="1" fillId="0" borderId="4" xfId="0" applyNumberFormat="1" applyFont="1" applyFill="1" applyBorder="1"/>
    <xf numFmtId="40" fontId="1" fillId="0" borderId="0" xfId="0" applyNumberFormat="1" applyFont="1"/>
    <xf numFmtId="40" fontId="1" fillId="0" borderId="22" xfId="0" applyNumberFormat="1" applyFont="1" applyFill="1" applyBorder="1" applyAlignment="1">
      <alignment horizontal="right"/>
    </xf>
    <xf numFmtId="40" fontId="1" fillId="0" borderId="22" xfId="0" applyNumberFormat="1" applyFont="1" applyBorder="1" applyAlignment="1">
      <alignment horizontal="right"/>
    </xf>
    <xf numFmtId="40" fontId="0" fillId="0" borderId="0" xfId="0" applyNumberFormat="1" applyFill="1" applyBorder="1" applyAlignment="1">
      <alignment horizontal="right"/>
    </xf>
    <xf numFmtId="40" fontId="0" fillId="0" borderId="0" xfId="0" applyNumberFormat="1" applyBorder="1" applyAlignment="1">
      <alignment horizontal="right"/>
    </xf>
    <xf numFmtId="40" fontId="1" fillId="0" borderId="4" xfId="0" applyNumberFormat="1" applyFont="1" applyBorder="1" applyAlignment="1">
      <alignment horizontal="right"/>
    </xf>
    <xf numFmtId="40" fontId="1" fillId="0" borderId="0" xfId="0" applyNumberFormat="1" applyFont="1" applyAlignment="1">
      <alignment horizontal="right"/>
    </xf>
    <xf numFmtId="40" fontId="0" fillId="0" borderId="1" xfId="0" applyNumberFormat="1" applyFill="1" applyBorder="1" applyAlignment="1">
      <alignment horizontal="right"/>
    </xf>
    <xf numFmtId="40" fontId="0" fillId="0" borderId="22" xfId="0" applyNumberFormat="1" applyBorder="1" applyAlignment="1">
      <alignment horizontal="right"/>
    </xf>
    <xf numFmtId="40" fontId="0" fillId="0" borderId="1" xfId="0" applyNumberFormat="1" applyBorder="1" applyAlignment="1">
      <alignment horizontal="right"/>
    </xf>
    <xf numFmtId="40" fontId="1" fillId="0" borderId="0" xfId="0" applyNumberFormat="1" applyFont="1" applyBorder="1" applyAlignment="1">
      <alignment horizontal="right"/>
    </xf>
    <xf numFmtId="40" fontId="1" fillId="8" borderId="5" xfId="0" applyNumberFormat="1" applyFont="1" applyFill="1" applyBorder="1" applyAlignment="1">
      <alignment horizontal="right"/>
    </xf>
    <xf numFmtId="40" fontId="1" fillId="7" borderId="8" xfId="0" applyNumberFormat="1" applyFont="1" applyFill="1" applyBorder="1" applyAlignment="1">
      <alignment horizontal="right"/>
    </xf>
    <xf numFmtId="40" fontId="1" fillId="7" borderId="0" xfId="0" applyNumberFormat="1" applyFont="1" applyFill="1" applyBorder="1" applyAlignment="1">
      <alignment horizontal="right"/>
    </xf>
    <xf numFmtId="40" fontId="1" fillId="7" borderId="8" xfId="0" applyNumberFormat="1" applyFont="1" applyFill="1" applyBorder="1"/>
    <xf numFmtId="40" fontId="1" fillId="7" borderId="0" xfId="0" applyNumberFormat="1" applyFont="1" applyFill="1" applyBorder="1"/>
    <xf numFmtId="40" fontId="1" fillId="7" borderId="10" xfId="0" applyNumberFormat="1" applyFont="1" applyFill="1" applyBorder="1"/>
    <xf numFmtId="40" fontId="1" fillId="0" borderId="0" xfId="0" applyNumberFormat="1" applyFont="1" applyBorder="1"/>
    <xf numFmtId="40" fontId="1" fillId="0" borderId="4" xfId="0" applyNumberFormat="1" applyFont="1" applyBorder="1"/>
    <xf numFmtId="40" fontId="1" fillId="4" borderId="6" xfId="0" applyNumberFormat="1" applyFont="1" applyFill="1" applyBorder="1" applyAlignment="1">
      <alignment horizontal="right"/>
    </xf>
    <xf numFmtId="40" fontId="1" fillId="4" borderId="6" xfId="0" applyNumberFormat="1" applyFont="1" applyFill="1" applyBorder="1" applyAlignment="1">
      <alignment horizontal="left"/>
    </xf>
    <xf numFmtId="40" fontId="1" fillId="4" borderId="22" xfId="0" applyNumberFormat="1" applyFont="1" applyFill="1" applyBorder="1" applyAlignment="1">
      <alignment horizontal="right"/>
    </xf>
    <xf numFmtId="40" fontId="1" fillId="5" borderId="6" xfId="0" applyNumberFormat="1" applyFont="1" applyFill="1" applyBorder="1" applyAlignment="1">
      <alignment horizontal="left"/>
    </xf>
    <xf numFmtId="40" fontId="1" fillId="5" borderId="6" xfId="1" applyNumberFormat="1" applyFont="1" applyFill="1" applyBorder="1" applyAlignment="1">
      <alignment horizontal="right"/>
    </xf>
    <xf numFmtId="40" fontId="1" fillId="5" borderId="6" xfId="0" applyNumberFormat="1" applyFont="1" applyFill="1" applyBorder="1" applyAlignment="1">
      <alignment horizontal="right"/>
    </xf>
    <xf numFmtId="40" fontId="1" fillId="5" borderId="22" xfId="0" applyNumberFormat="1" applyFont="1" applyFill="1" applyBorder="1" applyAlignment="1">
      <alignment horizontal="right"/>
    </xf>
    <xf numFmtId="40" fontId="1" fillId="6" borderId="6" xfId="0" applyNumberFormat="1" applyFont="1" applyFill="1" applyBorder="1" applyAlignment="1">
      <alignment horizontal="left"/>
    </xf>
    <xf numFmtId="40" fontId="1" fillId="6" borderId="6" xfId="0" applyNumberFormat="1" applyFont="1" applyFill="1" applyBorder="1" applyAlignment="1">
      <alignment horizontal="right"/>
    </xf>
    <xf numFmtId="40" fontId="1" fillId="6" borderId="22" xfId="0" applyNumberFormat="1" applyFont="1" applyFill="1" applyBorder="1" applyAlignment="1">
      <alignment horizontal="right"/>
    </xf>
    <xf numFmtId="40" fontId="1" fillId="0" borderId="6" xfId="0" applyNumberFormat="1" applyFont="1" applyBorder="1" applyAlignment="1">
      <alignment horizontal="right"/>
    </xf>
    <xf numFmtId="40" fontId="1" fillId="8" borderId="7" xfId="0" applyNumberFormat="1" applyFont="1" applyFill="1" applyBorder="1" applyAlignment="1">
      <alignment horizontal="right"/>
    </xf>
    <xf numFmtId="40" fontId="1" fillId="8" borderId="4" xfId="0" applyNumberFormat="1" applyFont="1" applyFill="1" applyBorder="1" applyAlignment="1">
      <alignment horizontal="right"/>
    </xf>
    <xf numFmtId="40" fontId="1" fillId="8" borderId="10" xfId="0" applyNumberFormat="1" applyFont="1" applyFill="1" applyBorder="1" applyAlignment="1">
      <alignment horizontal="right"/>
    </xf>
    <xf numFmtId="40" fontId="1" fillId="8" borderId="0" xfId="0" applyNumberFormat="1" applyFont="1" applyFill="1" applyBorder="1" applyAlignment="1">
      <alignment horizontal="right"/>
    </xf>
    <xf numFmtId="40" fontId="1" fillId="8" borderId="0" xfId="0" applyNumberFormat="1" applyFont="1" applyFill="1" applyAlignment="1">
      <alignment horizontal="right"/>
    </xf>
    <xf numFmtId="40" fontId="0" fillId="7" borderId="16" xfId="0" applyNumberFormat="1" applyFill="1" applyBorder="1" applyAlignment="1">
      <alignment horizontal="left"/>
    </xf>
    <xf numFmtId="40" fontId="0" fillId="7" borderId="2" xfId="0" applyNumberFormat="1" applyFill="1" applyBorder="1" applyAlignment="1">
      <alignment horizontal="left"/>
    </xf>
    <xf numFmtId="40" fontId="9" fillId="7" borderId="21" xfId="0" applyNumberFormat="1" applyFont="1" applyFill="1" applyBorder="1" applyAlignment="1">
      <alignment horizontal="right"/>
    </xf>
    <xf numFmtId="40" fontId="9" fillId="0" borderId="1" xfId="0" applyNumberFormat="1" applyFont="1" applyFill="1" applyBorder="1" applyAlignment="1">
      <alignment horizontal="right"/>
    </xf>
    <xf numFmtId="40" fontId="9" fillId="0" borderId="0" xfId="0" applyNumberFormat="1" applyFont="1" applyBorder="1" applyAlignment="1">
      <alignment horizontal="right"/>
    </xf>
    <xf numFmtId="40" fontId="9" fillId="0" borderId="1" xfId="0" applyNumberFormat="1" applyFont="1" applyBorder="1" applyAlignment="1">
      <alignment horizontal="right"/>
    </xf>
    <xf numFmtId="40" fontId="4" fillId="0" borderId="16" xfId="1" applyNumberFormat="1" applyFont="1" applyBorder="1" applyAlignment="1">
      <alignment horizontal="right"/>
    </xf>
    <xf numFmtId="40" fontId="4" fillId="0" borderId="2" xfId="0" applyNumberFormat="1" applyFont="1" applyBorder="1" applyAlignment="1">
      <alignment horizontal="right"/>
    </xf>
    <xf numFmtId="40" fontId="8" fillId="0" borderId="2" xfId="0" applyNumberFormat="1" applyFont="1" applyBorder="1" applyAlignment="1">
      <alignment horizontal="right"/>
    </xf>
    <xf numFmtId="40" fontId="4" fillId="0" borderId="20" xfId="0" applyNumberFormat="1" applyFont="1" applyBorder="1" applyAlignment="1">
      <alignment horizontal="right"/>
    </xf>
    <xf numFmtId="40" fontId="4" fillId="0" borderId="5" xfId="0" applyNumberFormat="1" applyFont="1" applyBorder="1" applyAlignment="1">
      <alignment horizontal="right"/>
    </xf>
    <xf numFmtId="0" fontId="0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5" fillId="0" borderId="4" xfId="0" applyFont="1" applyBorder="1"/>
    <xf numFmtId="167" fontId="0" fillId="3" borderId="6" xfId="0" applyNumberFormat="1" applyFill="1" applyBorder="1" applyAlignment="1"/>
    <xf numFmtId="0" fontId="12" fillId="0" borderId="0" xfId="0" applyFont="1" applyAlignment="1">
      <alignment horizontal="right"/>
    </xf>
    <xf numFmtId="165" fontId="12" fillId="0" borderId="0" xfId="1" applyNumberFormat="1" applyFont="1"/>
    <xf numFmtId="49" fontId="1" fillId="3" borderId="6" xfId="0" applyNumberFormat="1" applyFont="1" applyFill="1" applyBorder="1" applyAlignment="1">
      <alignment horizontal="left"/>
    </xf>
    <xf numFmtId="49" fontId="1" fillId="3" borderId="13" xfId="0" applyNumberFormat="1" applyFont="1" applyFill="1" applyBorder="1" applyAlignment="1">
      <alignment horizontal="left"/>
    </xf>
    <xf numFmtId="40" fontId="1" fillId="3" borderId="6" xfId="0" applyNumberFormat="1" applyFont="1" applyFill="1" applyBorder="1" applyAlignment="1">
      <alignment horizontal="right"/>
    </xf>
    <xf numFmtId="40" fontId="1" fillId="3" borderId="6" xfId="0" applyNumberFormat="1" applyFont="1" applyFill="1" applyBorder="1" applyAlignment="1">
      <alignment horizontal="left"/>
    </xf>
    <xf numFmtId="49" fontId="1" fillId="3" borderId="0" xfId="0" applyNumberFormat="1" applyFont="1" applyFill="1" applyAlignment="1">
      <alignment horizontal="left"/>
    </xf>
    <xf numFmtId="0" fontId="1" fillId="3" borderId="0" xfId="0" applyFont="1" applyFill="1"/>
    <xf numFmtId="40" fontId="1" fillId="3" borderId="6" xfId="0" applyNumberFormat="1" applyFont="1" applyFill="1" applyBorder="1"/>
    <xf numFmtId="40" fontId="1" fillId="3" borderId="11" xfId="0" applyNumberFormat="1" applyFont="1" applyFill="1" applyBorder="1"/>
    <xf numFmtId="40" fontId="1" fillId="3" borderId="9" xfId="0" applyNumberFormat="1" applyFont="1" applyFill="1" applyBorder="1"/>
    <xf numFmtId="0" fontId="16" fillId="0" borderId="0" xfId="0" applyFont="1" applyAlignment="1">
      <alignment vertical="center"/>
    </xf>
    <xf numFmtId="0" fontId="12" fillId="0" borderId="0" xfId="0" applyFont="1" applyAlignment="1">
      <alignment horizontal="left" indent="2"/>
    </xf>
    <xf numFmtId="0" fontId="17" fillId="0" borderId="0" xfId="0" applyFont="1"/>
    <xf numFmtId="165" fontId="0" fillId="0" borderId="4" xfId="1" applyNumberFormat="1" applyFont="1" applyBorder="1"/>
    <xf numFmtId="4" fontId="1" fillId="3" borderId="12" xfId="0" applyNumberFormat="1" applyFont="1" applyFill="1" applyBorder="1" applyAlignment="1">
      <alignment horizontal="right"/>
    </xf>
    <xf numFmtId="0" fontId="15" fillId="0" borderId="0" xfId="0" applyFont="1" applyBorder="1"/>
    <xf numFmtId="40" fontId="0" fillId="0" borderId="10" xfId="0" applyNumberFormat="1" applyFill="1" applyBorder="1" applyAlignment="1">
      <alignment horizontal="right"/>
    </xf>
    <xf numFmtId="0" fontId="3" fillId="0" borderId="0" xfId="1" applyNumberFormat="1" applyFont="1"/>
    <xf numFmtId="0" fontId="3" fillId="8" borderId="13" xfId="0" applyFont="1" applyFill="1" applyBorder="1" applyAlignment="1">
      <alignment horizontal="center"/>
    </xf>
    <xf numFmtId="40" fontId="1" fillId="14" borderId="6" xfId="0" applyNumberFormat="1" applyFont="1" applyFill="1" applyBorder="1" applyAlignment="1">
      <alignment horizontal="left"/>
    </xf>
    <xf numFmtId="0" fontId="0" fillId="14" borderId="0" xfId="0" applyFill="1" applyAlignment="1">
      <alignment vertical="center" wrapText="1"/>
    </xf>
    <xf numFmtId="0" fontId="0" fillId="14" borderId="6" xfId="0" applyFont="1" applyFill="1" applyBorder="1" applyAlignment="1"/>
    <xf numFmtId="2" fontId="1" fillId="5" borderId="6" xfId="1" applyNumberFormat="1" applyFont="1" applyFill="1" applyBorder="1" applyAlignment="1">
      <alignment horizontal="right" wrapText="1"/>
    </xf>
    <xf numFmtId="0" fontId="3" fillId="9" borderId="6" xfId="0" applyFont="1" applyFill="1" applyBorder="1"/>
    <xf numFmtId="40" fontId="1" fillId="5" borderId="13" xfId="0" applyNumberFormat="1" applyFont="1" applyFill="1" applyBorder="1" applyAlignment="1">
      <alignment horizontal="right"/>
    </xf>
    <xf numFmtId="2" fontId="1" fillId="0" borderId="0" xfId="1" applyNumberFormat="1" applyFont="1" applyFill="1" applyBorder="1" applyAlignment="1">
      <alignment horizontal="right"/>
    </xf>
    <xf numFmtId="2" fontId="11" fillId="0" borderId="0" xfId="0" applyNumberFormat="1" applyFont="1" applyFill="1" applyBorder="1"/>
    <xf numFmtId="0" fontId="0" fillId="0" borderId="0" xfId="0" applyFill="1" applyBorder="1"/>
    <xf numFmtId="0" fontId="0" fillId="15" borderId="6" xfId="0" applyFill="1" applyBorder="1" applyAlignment="1">
      <alignment horizontal="left"/>
    </xf>
    <xf numFmtId="167" fontId="0" fillId="15" borderId="6" xfId="0" applyNumberFormat="1" applyFill="1" applyBorder="1" applyAlignment="1"/>
    <xf numFmtId="0" fontId="0" fillId="15" borderId="6" xfId="0" applyFill="1" applyBorder="1" applyAlignment="1"/>
    <xf numFmtId="40" fontId="1" fillId="15" borderId="11" xfId="0" applyNumberFormat="1" applyFont="1" applyFill="1" applyBorder="1" applyAlignment="1">
      <alignment horizontal="right"/>
    </xf>
    <xf numFmtId="0" fontId="1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mily Gray" id="{6BC1AD65-11B3-4FA2-82E9-6824B310C8DA}" userId="c7d3f41b41f4ea87" providerId="Windows Live"/>
  <person displayName="Emily Gray" id="{C66AA39F-6588-427A-8AEA-0C231A9DAD34}" userId="S::emily@musemachine.com::b425f600-ef2a-4c5f-b152-b172ff2c115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" dT="2020-05-22T14:39:39.43" personId="{6BC1AD65-11B3-4FA2-82E9-6824B310C8DA}" id="{B3A6A17D-E003-455C-A93C-15C76258D255}">
    <text>Includes Ben's performance fees</text>
  </threadedComment>
  <threadedComment ref="F2" dT="2020-05-22T14:50:08.89" personId="{6BC1AD65-11B3-4FA2-82E9-6824B310C8DA}" id="{FB736598-6870-4918-B823-9679231DB37D}">
    <text>Built into G2</text>
  </threadedComment>
  <threadedComment ref="E4" dT="2021-02-25T23:28:11.16" personId="{C66AA39F-6588-427A-8AEA-0C231A9DAD34}" id="{0A9F39F1-467D-41EC-A494-8BC6634A7532}">
    <text>($800) 2 kickoff performers airfare + ($1800) SUV rental + ($300) est. fuel reimb</text>
  </threadedComment>
  <threadedComment ref="F4" dT="2021-03-31T19:12:38.82" personId="{C66AA39F-6588-427A-8AEA-0C231A9DAD34}" id="{6F0212A2-A276-4A31-A9BE-666FE1A31DF2}">
    <text>David's van rental + est. fuel reimb + 2 round-trip airfare</text>
  </threadedComment>
  <threadedComment ref="F10" dT="2020-05-22T14:50:42.46" personId="{6BC1AD65-11B3-4FA2-82E9-6824B310C8DA}" id="{882D1CB4-EC50-4901-B4BD-BA789AD8F963}">
    <text>1 gurney cart</text>
  </threadedComment>
  <threadedComment ref="E11" dT="2021-03-26T21:08:10.18" personId="{C66AA39F-6588-427A-8AEA-0C231A9DAD34}" id="{0D1E5257-A5FF-4F63-8579-8BA07922E2EA}">
    <text>Robin +photographer + cheer squad</text>
  </threadedComment>
  <threadedComment ref="F11" dT="2020-05-22T14:20:22.99" personId="{6BC1AD65-11B3-4FA2-82E9-6824B310C8DA}" id="{5F0FC1B8-1738-49AB-86CA-485E82A6BE02}">
    <text>Ben's tech/rehearsal fees NOT performance fees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2" dT="2021-03-26T20:14:47.10" personId="{C66AA39F-6588-427A-8AEA-0C231A9DAD34}" id="{1D56063D-C1E2-430B-B8DB-A43039F7858A}">
    <text>professional fees plus mileage, supplies expenses incurred by artist obo program</text>
  </threadedComment>
  <threadedComment ref="G4" dT="2021-03-31T18:58:39.86" personId="{C66AA39F-6588-427A-8AEA-0C231A9DAD34}" id="{63CDE748-15A0-4134-9409-AF616CE9D3D0}">
    <text>bus reimb + Amedee's airfare</text>
  </threadedComment>
  <threadedComment ref="G6" dT="2021-03-26T20:16:31.85" personId="{C66AA39F-6588-427A-8AEA-0C231A9DAD34}" id="{0AC8EE39-2B14-414C-8524-6C8B32E6FBC7}">
    <text>Theater snack packs + workshop refreshments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5B96-9788-4612-9EA6-BC7F7889EAD9}">
  <dimension ref="A1:R53"/>
  <sheetViews>
    <sheetView tabSelected="1" zoomScaleNormal="100" workbookViewId="0">
      <pane ySplit="1" topLeftCell="A2" activePane="bottomLeft" state="frozen"/>
      <selection pane="bottomLeft" activeCell="N23" sqref="N23"/>
    </sheetView>
  </sheetViews>
  <sheetFormatPr defaultColWidth="9.140625" defaultRowHeight="12.75" x14ac:dyDescent="0.2"/>
  <cols>
    <col min="1" max="1" width="28.85546875" style="1" customWidth="1"/>
    <col min="2" max="2" width="49.5703125" style="1" bestFit="1" customWidth="1"/>
    <col min="3" max="3" width="10" style="1" customWidth="1"/>
    <col min="4" max="4" width="4.7109375" style="1" customWidth="1"/>
    <col min="5" max="5" width="5.5703125" style="1" customWidth="1"/>
    <col min="6" max="7" width="11.42578125" style="1" customWidth="1"/>
    <col min="8" max="8" width="11.140625" style="1" customWidth="1"/>
    <col min="9" max="9" width="15.7109375" style="1" customWidth="1"/>
    <col min="10" max="11" width="11.42578125" style="1" customWidth="1"/>
    <col min="12" max="12" width="11.5703125" style="33" customWidth="1"/>
    <col min="13" max="13" width="11.5703125" style="1" customWidth="1"/>
    <col min="14" max="14" width="17.7109375" style="33" customWidth="1"/>
    <col min="15" max="15" width="32.28515625" style="1" customWidth="1"/>
    <col min="16" max="16" width="7.85546875" style="1" customWidth="1"/>
    <col min="17" max="16384" width="9.140625" style="1"/>
  </cols>
  <sheetData>
    <row r="1" spans="1:17" s="24" customFormat="1" ht="38.25" x14ac:dyDescent="0.2">
      <c r="A1" s="2"/>
      <c r="B1" s="2" t="s">
        <v>53</v>
      </c>
      <c r="C1" s="2" t="s">
        <v>50</v>
      </c>
      <c r="D1" s="2" t="s">
        <v>51</v>
      </c>
      <c r="E1" s="2" t="s">
        <v>52</v>
      </c>
      <c r="F1" s="30" t="s">
        <v>83</v>
      </c>
      <c r="G1" s="31" t="s">
        <v>100</v>
      </c>
      <c r="H1" s="32" t="s">
        <v>84</v>
      </c>
      <c r="I1" s="39" t="s">
        <v>112</v>
      </c>
      <c r="J1" s="37" t="s">
        <v>113</v>
      </c>
      <c r="K1" s="37" t="s">
        <v>22</v>
      </c>
      <c r="L1" s="38" t="s">
        <v>23</v>
      </c>
      <c r="M1" s="2" t="s">
        <v>0</v>
      </c>
      <c r="N1" s="209" t="s">
        <v>61</v>
      </c>
      <c r="O1" s="209"/>
      <c r="P1" s="209"/>
    </row>
    <row r="2" spans="1:17" x14ac:dyDescent="0.2">
      <c r="A2" s="8" t="s">
        <v>1</v>
      </c>
      <c r="B2" s="4"/>
      <c r="F2" s="122"/>
      <c r="G2" s="88"/>
      <c r="H2" s="89"/>
      <c r="I2" s="123"/>
      <c r="J2" s="107"/>
      <c r="K2" s="107"/>
      <c r="L2" s="124"/>
      <c r="M2" s="125"/>
    </row>
    <row r="3" spans="1:17" ht="15" x14ac:dyDescent="0.25">
      <c r="A3" s="182" t="s">
        <v>153</v>
      </c>
      <c r="B3" s="182"/>
      <c r="C3" s="183" t="s">
        <v>56</v>
      </c>
      <c r="D3" s="183" t="s">
        <v>89</v>
      </c>
      <c r="E3" s="183" t="s">
        <v>56</v>
      </c>
      <c r="F3" s="184"/>
      <c r="G3" s="185"/>
      <c r="H3" s="186"/>
      <c r="I3" s="184"/>
      <c r="J3" s="107">
        <v>0</v>
      </c>
      <c r="K3" s="107">
        <v>36000</v>
      </c>
      <c r="L3" s="124" t="s">
        <v>56</v>
      </c>
      <c r="M3" s="125" t="s">
        <v>56</v>
      </c>
      <c r="N3" s="192"/>
    </row>
    <row r="4" spans="1:17" x14ac:dyDescent="0.2">
      <c r="A4" s="10" t="s">
        <v>101</v>
      </c>
      <c r="B4" s="10"/>
      <c r="C4" s="10" t="s">
        <v>28</v>
      </c>
      <c r="D4" s="10" t="s">
        <v>29</v>
      </c>
      <c r="E4" s="25" t="s">
        <v>30</v>
      </c>
      <c r="F4" s="90"/>
      <c r="G4" s="91">
        <v>0</v>
      </c>
      <c r="H4" s="92"/>
      <c r="I4" s="87">
        <f>SUM(F4:H4)</f>
        <v>0</v>
      </c>
      <c r="J4" s="126">
        <v>0</v>
      </c>
      <c r="K4" s="126">
        <v>0</v>
      </c>
      <c r="L4" s="127">
        <v>1000</v>
      </c>
      <c r="M4" s="127">
        <v>0</v>
      </c>
    </row>
    <row r="5" spans="1:17" x14ac:dyDescent="0.2">
      <c r="A5" s="10" t="s">
        <v>2</v>
      </c>
      <c r="B5" s="10"/>
      <c r="C5" s="10" t="s">
        <v>28</v>
      </c>
      <c r="D5" s="10" t="s">
        <v>29</v>
      </c>
      <c r="E5" s="25" t="s">
        <v>31</v>
      </c>
      <c r="F5" s="91">
        <f>'Secondary Artists'!A23</f>
        <v>0</v>
      </c>
      <c r="G5" s="93"/>
      <c r="H5" s="92"/>
      <c r="I5" s="87">
        <f t="shared" ref="I5:I6" si="0">SUM(F5:H5)</f>
        <v>0</v>
      </c>
      <c r="J5" s="126">
        <v>70896</v>
      </c>
      <c r="K5" s="126">
        <v>89500</v>
      </c>
      <c r="L5" s="127">
        <v>88884</v>
      </c>
      <c r="M5" s="127">
        <v>95000</v>
      </c>
    </row>
    <row r="6" spans="1:17" ht="15" x14ac:dyDescent="0.25">
      <c r="A6" s="10" t="s">
        <v>3</v>
      </c>
      <c r="B6" s="10"/>
      <c r="C6" s="10" t="s">
        <v>32</v>
      </c>
      <c r="D6" s="10" t="s">
        <v>29</v>
      </c>
      <c r="E6" s="25" t="s">
        <v>31</v>
      </c>
      <c r="F6" s="91">
        <f>-(P9)</f>
        <v>0</v>
      </c>
      <c r="G6" s="93"/>
      <c r="H6" s="93"/>
      <c r="I6" s="87">
        <f t="shared" si="0"/>
        <v>0</v>
      </c>
      <c r="J6" s="126">
        <v>-26679.5</v>
      </c>
      <c r="K6" s="126">
        <v>-25115</v>
      </c>
      <c r="L6" s="127">
        <v>-25215</v>
      </c>
      <c r="M6" s="127">
        <v>-20040</v>
      </c>
      <c r="N6" s="172" t="s">
        <v>24</v>
      </c>
      <c r="O6" s="173" t="s">
        <v>147</v>
      </c>
      <c r="P6" s="173">
        <v>0</v>
      </c>
    </row>
    <row r="7" spans="1:17" customFormat="1" ht="15" x14ac:dyDescent="0.25">
      <c r="A7" s="5"/>
      <c r="B7" s="5"/>
      <c r="C7" s="5"/>
      <c r="D7" s="5"/>
      <c r="E7" s="5"/>
      <c r="F7" s="94"/>
      <c r="G7" s="95"/>
      <c r="H7" s="96"/>
      <c r="I7" s="193"/>
      <c r="J7" s="128"/>
      <c r="K7" s="128"/>
      <c r="L7" s="129"/>
      <c r="M7" s="129"/>
      <c r="N7" s="173"/>
      <c r="O7" s="173" t="s">
        <v>25</v>
      </c>
      <c r="P7" s="173">
        <f>'Contributed Revenues'!C14</f>
        <v>0</v>
      </c>
      <c r="Q7" s="1"/>
    </row>
    <row r="8" spans="1:17" ht="15" x14ac:dyDescent="0.25">
      <c r="A8" s="9" t="s">
        <v>4</v>
      </c>
      <c r="B8" s="4"/>
      <c r="C8" s="4"/>
      <c r="D8" s="4"/>
      <c r="E8" s="4"/>
      <c r="F8" s="98">
        <f>ROUND(SUBTOTAL(9, F2:F7), 5)</f>
        <v>0</v>
      </c>
      <c r="G8" s="99">
        <f t="shared" ref="G8:M8" si="1">ROUND(SUBTOTAL(9, G2:G7), 5)</f>
        <v>0</v>
      </c>
      <c r="H8" s="99">
        <f t="shared" si="1"/>
        <v>0</v>
      </c>
      <c r="I8" s="112">
        <f t="shared" si="1"/>
        <v>0</v>
      </c>
      <c r="J8" s="111">
        <f t="shared" si="1"/>
        <v>44216.5</v>
      </c>
      <c r="K8" s="111">
        <f t="shared" si="1"/>
        <v>100385</v>
      </c>
      <c r="L8" s="130">
        <f t="shared" si="1"/>
        <v>64669</v>
      </c>
      <c r="M8" s="131">
        <f t="shared" si="1"/>
        <v>74960</v>
      </c>
      <c r="N8" s="173"/>
      <c r="O8" s="173" t="s">
        <v>26</v>
      </c>
      <c r="P8" s="174">
        <f>SUM('Contributed Revenues'!C7:C13)</f>
        <v>0</v>
      </c>
    </row>
    <row r="9" spans="1:17" customFormat="1" ht="15" x14ac:dyDescent="0.25">
      <c r="A9" s="5"/>
      <c r="B9" s="5"/>
      <c r="C9" s="5"/>
      <c r="D9" s="5"/>
      <c r="E9" s="5"/>
      <c r="F9" s="101"/>
      <c r="G9" s="102"/>
      <c r="H9" s="103"/>
      <c r="I9" s="104"/>
      <c r="J9" s="132"/>
      <c r="K9" s="132"/>
      <c r="L9" s="133"/>
      <c r="M9" s="134"/>
      <c r="N9" s="171"/>
      <c r="O9" s="171"/>
      <c r="P9" s="171">
        <f>SUM(P6:P8)</f>
        <v>0</v>
      </c>
    </row>
    <row r="10" spans="1:17" x14ac:dyDescent="0.2">
      <c r="A10" s="10" t="s">
        <v>6</v>
      </c>
      <c r="B10" s="10"/>
      <c r="C10" s="10" t="s">
        <v>33</v>
      </c>
      <c r="D10" s="10" t="s">
        <v>29</v>
      </c>
      <c r="E10" s="25" t="s">
        <v>34</v>
      </c>
      <c r="F10" s="208">
        <f>SUM('Contributed Revenues'!C7:C10,'Contributed Revenues'!C14)</f>
        <v>0</v>
      </c>
      <c r="G10" s="105"/>
      <c r="H10" s="106"/>
      <c r="I10" s="91">
        <f>SUM(F10:H10)</f>
        <v>0</v>
      </c>
      <c r="J10" s="126">
        <v>15000</v>
      </c>
      <c r="K10" s="126">
        <v>0</v>
      </c>
      <c r="L10" s="130">
        <v>4711</v>
      </c>
      <c r="M10" s="127">
        <v>0</v>
      </c>
    </row>
    <row r="11" spans="1:17" x14ac:dyDescent="0.2">
      <c r="A11" s="10" t="s">
        <v>7</v>
      </c>
      <c r="B11" s="10"/>
      <c r="C11" s="10" t="s">
        <v>33</v>
      </c>
      <c r="D11" s="10" t="s">
        <v>29</v>
      </c>
      <c r="E11" s="25" t="s">
        <v>35</v>
      </c>
      <c r="F11" s="93"/>
      <c r="G11" s="93"/>
      <c r="H11" s="93"/>
      <c r="I11" s="91">
        <f t="shared" ref="I11:I14" si="2">SUM(F11:H11)</f>
        <v>0</v>
      </c>
      <c r="J11" s="126">
        <v>0</v>
      </c>
      <c r="K11" s="126">
        <v>13350</v>
      </c>
      <c r="L11" s="127">
        <v>17195</v>
      </c>
      <c r="M11" s="127">
        <v>0</v>
      </c>
    </row>
    <row r="12" spans="1:17" x14ac:dyDescent="0.2">
      <c r="A12" s="10" t="s">
        <v>8</v>
      </c>
      <c r="B12" s="10"/>
      <c r="C12" s="10" t="s">
        <v>33</v>
      </c>
      <c r="D12" s="10" t="s">
        <v>29</v>
      </c>
      <c r="E12" s="25" t="s">
        <v>36</v>
      </c>
      <c r="F12" s="93"/>
      <c r="G12" s="107"/>
      <c r="H12" s="93"/>
      <c r="I12" s="91">
        <f>SUM(F12:H12)</f>
        <v>0</v>
      </c>
      <c r="J12" s="126">
        <v>0</v>
      </c>
      <c r="K12" s="126">
        <v>10000</v>
      </c>
      <c r="L12" s="127">
        <v>10000</v>
      </c>
      <c r="M12" s="127">
        <v>5000</v>
      </c>
    </row>
    <row r="13" spans="1:17" x14ac:dyDescent="0.2">
      <c r="A13" s="10" t="s">
        <v>9</v>
      </c>
      <c r="B13" s="10"/>
      <c r="C13" s="10" t="s">
        <v>33</v>
      </c>
      <c r="D13" s="10" t="s">
        <v>29</v>
      </c>
      <c r="E13" s="25" t="s">
        <v>37</v>
      </c>
      <c r="F13" s="108"/>
      <c r="G13" s="108">
        <f>SUM('Contributed Revenues'!C2:C5)</f>
        <v>0</v>
      </c>
      <c r="H13" s="196"/>
      <c r="I13" s="91">
        <f t="shared" si="2"/>
        <v>0</v>
      </c>
      <c r="J13" s="126">
        <v>25904.5</v>
      </c>
      <c r="K13" s="126">
        <v>33490</v>
      </c>
      <c r="L13" s="127">
        <v>23990</v>
      </c>
      <c r="M13" s="127">
        <v>7000</v>
      </c>
    </row>
    <row r="14" spans="1:17" x14ac:dyDescent="0.2">
      <c r="A14" s="10" t="s">
        <v>10</v>
      </c>
      <c r="B14" s="10"/>
      <c r="C14" s="10" t="s">
        <v>33</v>
      </c>
      <c r="D14" s="10" t="s">
        <v>29</v>
      </c>
      <c r="E14" s="25" t="s">
        <v>38</v>
      </c>
      <c r="F14" s="93"/>
      <c r="G14" s="93"/>
      <c r="H14" s="93"/>
      <c r="I14" s="91">
        <f t="shared" si="2"/>
        <v>0</v>
      </c>
      <c r="J14" s="126">
        <v>0</v>
      </c>
      <c r="K14" s="126">
        <v>0</v>
      </c>
      <c r="L14" s="130">
        <v>0</v>
      </c>
      <c r="M14" s="127">
        <v>41690</v>
      </c>
    </row>
    <row r="15" spans="1:17" customFormat="1" ht="15" x14ac:dyDescent="0.25">
      <c r="A15" s="5"/>
      <c r="B15" s="5"/>
      <c r="C15" s="5"/>
      <c r="D15" s="5"/>
      <c r="E15" s="5"/>
      <c r="F15" s="94"/>
      <c r="G15" s="96"/>
      <c r="H15" s="96"/>
      <c r="I15" s="193"/>
      <c r="J15" s="128"/>
      <c r="K15" s="128"/>
      <c r="L15" s="129"/>
      <c r="M15" s="129"/>
      <c r="N15" s="36"/>
    </row>
    <row r="16" spans="1:17" x14ac:dyDescent="0.2">
      <c r="A16" s="9" t="s">
        <v>11</v>
      </c>
      <c r="B16" s="4"/>
      <c r="C16" s="4"/>
      <c r="D16" s="4"/>
      <c r="E16" s="4"/>
      <c r="F16" s="98">
        <f>ROUND(SUBTOTAL(9, F10:F15), 5)</f>
        <v>0</v>
      </c>
      <c r="G16" s="99">
        <f t="shared" ref="G16:H16" si="3">ROUND(SUBTOTAL(9, G10:G15), 5)</f>
        <v>0</v>
      </c>
      <c r="H16" s="99">
        <f t="shared" si="3"/>
        <v>0</v>
      </c>
      <c r="I16" s="99">
        <f>ROUND(SUBTOTAL(9, I10:I15), 5)</f>
        <v>0</v>
      </c>
      <c r="J16" s="111">
        <f>ROUND(SUBTOTAL(9, J10:J15), 5)</f>
        <v>40904.5</v>
      </c>
      <c r="K16" s="111">
        <f>ROUND(SUBTOTAL(9, K10:K15), 5)</f>
        <v>56840</v>
      </c>
      <c r="L16" s="130">
        <f>ROUND(SUBTOTAL(9, L10:L15), 5)</f>
        <v>55896</v>
      </c>
      <c r="M16" s="131">
        <f>ROUND(SUBTOTAL(9, M10:M15), 5)</f>
        <v>53690</v>
      </c>
    </row>
    <row r="17" spans="1:18" customFormat="1" ht="15" x14ac:dyDescent="0.25">
      <c r="A17" s="5"/>
      <c r="B17" s="5"/>
      <c r="C17" s="5"/>
      <c r="D17" s="5"/>
      <c r="E17" s="5"/>
      <c r="F17" s="94"/>
      <c r="G17" s="96"/>
      <c r="H17" s="96"/>
      <c r="I17" s="104"/>
      <c r="J17" s="132"/>
      <c r="K17" s="132"/>
      <c r="L17" s="133"/>
      <c r="M17" s="134"/>
      <c r="N17" s="36"/>
    </row>
    <row r="18" spans="1:18" x14ac:dyDescent="0.2">
      <c r="A18" s="10" t="s">
        <v>12</v>
      </c>
      <c r="B18" s="10"/>
      <c r="C18" s="10" t="s">
        <v>39</v>
      </c>
      <c r="D18" s="10" t="s">
        <v>29</v>
      </c>
      <c r="E18" s="25" t="s">
        <v>40</v>
      </c>
      <c r="F18" s="109">
        <f>SUM('Contributed Revenues'!C11:C13)</f>
        <v>0</v>
      </c>
      <c r="G18" s="91"/>
      <c r="H18" s="91"/>
      <c r="I18" s="91">
        <v>0</v>
      </c>
      <c r="J18" s="126">
        <v>12650</v>
      </c>
      <c r="K18" s="126">
        <v>64947</v>
      </c>
      <c r="L18" s="127">
        <v>18250</v>
      </c>
      <c r="M18" s="127">
        <v>43062</v>
      </c>
    </row>
    <row r="19" spans="1:18" x14ac:dyDescent="0.2">
      <c r="A19" s="41"/>
      <c r="B19" s="41"/>
      <c r="C19" s="41"/>
      <c r="D19" s="41"/>
      <c r="E19" s="41"/>
      <c r="F19" s="110"/>
      <c r="G19" s="111"/>
      <c r="H19" s="95"/>
      <c r="I19" s="112"/>
      <c r="J19" s="111"/>
      <c r="K19" s="111"/>
      <c r="L19" s="135"/>
      <c r="M19" s="135"/>
    </row>
    <row r="20" spans="1:18" customFormat="1" ht="15" x14ac:dyDescent="0.25">
      <c r="A20" s="5"/>
      <c r="B20" s="5"/>
      <c r="C20" s="5"/>
      <c r="D20" s="5"/>
      <c r="E20" s="5"/>
      <c r="F20" s="113"/>
      <c r="G20" s="114"/>
      <c r="H20" s="114"/>
      <c r="I20" s="97"/>
      <c r="J20" s="128"/>
      <c r="K20" s="128"/>
      <c r="L20" s="129"/>
      <c r="M20" s="129"/>
      <c r="N20" s="36"/>
    </row>
    <row r="21" spans="1:18" x14ac:dyDescent="0.2">
      <c r="A21" s="9" t="s">
        <v>13</v>
      </c>
      <c r="B21" s="4"/>
      <c r="C21" s="4"/>
      <c r="D21" s="4"/>
      <c r="E21" s="4"/>
      <c r="F21" s="115">
        <f>ROUND(SUBTOTAL(9, F18:F20), 5)</f>
        <v>0</v>
      </c>
      <c r="G21" s="116">
        <f>ROUND(SUBTOTAL(9, G18:G20), 5)</f>
        <v>0</v>
      </c>
      <c r="H21" s="116">
        <f>ROUND(SUBTOTAL(9, H18:H20), 5)</f>
        <v>0</v>
      </c>
      <c r="I21" s="117">
        <f>SUM(F21:H21)</f>
        <v>0</v>
      </c>
      <c r="J21" s="111">
        <f>ROUND(SUBTOTAL(9, J18:J20), 5)</f>
        <v>12650</v>
      </c>
      <c r="K21" s="111">
        <f>ROUND(SUBTOTAL(9, K18:K20), 5)</f>
        <v>64947</v>
      </c>
      <c r="L21" s="130">
        <f>ROUND(SUBTOTAL(9, L18:L20), 5)</f>
        <v>18250</v>
      </c>
      <c r="M21" s="131">
        <f>ROUND(SUBTOTAL(9, M18:M20), 5)</f>
        <v>43062</v>
      </c>
    </row>
    <row r="22" spans="1:18" customFormat="1" ht="15.75" thickBot="1" x14ac:dyDescent="0.3">
      <c r="A22" s="5"/>
      <c r="B22" s="5"/>
      <c r="C22" s="5"/>
      <c r="D22" s="5"/>
      <c r="E22" s="5"/>
      <c r="F22" s="113"/>
      <c r="G22" s="114"/>
      <c r="H22" s="114"/>
      <c r="I22" s="118"/>
      <c r="J22" s="132"/>
      <c r="K22" s="132"/>
      <c r="L22" s="134"/>
      <c r="M22" s="134"/>
      <c r="N22" s="36"/>
      <c r="R22" s="1"/>
    </row>
    <row r="23" spans="1:18" ht="13.5" thickBot="1" x14ac:dyDescent="0.25">
      <c r="A23" s="34" t="s">
        <v>14</v>
      </c>
      <c r="B23" s="35"/>
      <c r="C23" s="35"/>
      <c r="D23" s="35"/>
      <c r="E23" s="35"/>
      <c r="F23" s="119">
        <f>-(ROUND(-F8+-F16+-F21, 5))</f>
        <v>0</v>
      </c>
      <c r="G23" s="120">
        <f t="shared" ref="G23:M23" si="4">-(ROUND(-G8+-G16+-G21, 5))</f>
        <v>0</v>
      </c>
      <c r="H23" s="120">
        <f t="shared" si="4"/>
        <v>0</v>
      </c>
      <c r="I23" s="121">
        <f t="shared" si="4"/>
        <v>0</v>
      </c>
      <c r="J23" s="136">
        <f t="shared" si="4"/>
        <v>97771</v>
      </c>
      <c r="K23" s="136">
        <f t="shared" si="4"/>
        <v>222172</v>
      </c>
      <c r="L23" s="136">
        <f t="shared" si="4"/>
        <v>138815</v>
      </c>
      <c r="M23" s="136">
        <f t="shared" si="4"/>
        <v>171712</v>
      </c>
    </row>
    <row r="24" spans="1:18" x14ac:dyDescent="0.2">
      <c r="A24" s="8"/>
      <c r="B24" s="4"/>
      <c r="C24" s="4"/>
      <c r="D24" s="4"/>
      <c r="E24" s="4"/>
      <c r="F24" s="137"/>
      <c r="G24" s="138"/>
      <c r="H24" s="138"/>
      <c r="I24" s="100"/>
      <c r="J24" s="111"/>
      <c r="K24" s="111"/>
      <c r="L24" s="135"/>
      <c r="M24" s="131"/>
    </row>
    <row r="25" spans="1:18" x14ac:dyDescent="0.2">
      <c r="A25" s="8"/>
      <c r="B25" s="4"/>
      <c r="C25" s="4"/>
      <c r="D25" s="4"/>
      <c r="E25" s="4"/>
      <c r="F25" s="137"/>
      <c r="G25" s="138"/>
      <c r="H25" s="138"/>
      <c r="I25" s="100"/>
      <c r="J25" s="111"/>
      <c r="K25" s="111"/>
      <c r="L25" s="135"/>
      <c r="M25" s="131"/>
    </row>
    <row r="26" spans="1:18" ht="15" x14ac:dyDescent="0.25">
      <c r="A26" s="3" t="s">
        <v>5</v>
      </c>
      <c r="B26" s="3"/>
      <c r="F26" s="139"/>
      <c r="G26" s="140"/>
      <c r="H26" s="140"/>
      <c r="I26" s="141"/>
      <c r="J26" s="107"/>
      <c r="K26" s="107"/>
      <c r="L26" s="142"/>
      <c r="M26" s="125"/>
      <c r="N26"/>
    </row>
    <row r="27" spans="1:18" x14ac:dyDescent="0.2">
      <c r="A27" s="8" t="s">
        <v>126</v>
      </c>
      <c r="B27" s="4"/>
      <c r="F27" s="139"/>
      <c r="G27" s="140"/>
      <c r="H27" s="140"/>
      <c r="I27" s="141"/>
      <c r="J27" s="107"/>
      <c r="K27" s="107"/>
      <c r="L27" s="143"/>
      <c r="M27" s="125"/>
    </row>
    <row r="28" spans="1:18" x14ac:dyDescent="0.2">
      <c r="A28" s="11" t="s">
        <v>2</v>
      </c>
      <c r="B28" s="11"/>
      <c r="C28" s="11" t="s">
        <v>41</v>
      </c>
      <c r="D28" s="11" t="s">
        <v>29</v>
      </c>
      <c r="E28" s="26" t="s">
        <v>31</v>
      </c>
      <c r="F28" s="144">
        <f>'Secondary Artists'!E20</f>
        <v>0</v>
      </c>
      <c r="G28" s="145"/>
      <c r="H28" s="145"/>
      <c r="I28" s="144">
        <f>SUM(F28:H28)</f>
        <v>0</v>
      </c>
      <c r="J28" s="146">
        <v>51950</v>
      </c>
      <c r="K28" s="146">
        <v>60000</v>
      </c>
      <c r="L28" s="146">
        <v>56021</v>
      </c>
      <c r="M28" s="146">
        <v>62000</v>
      </c>
    </row>
    <row r="29" spans="1:18" x14ac:dyDescent="0.2">
      <c r="A29" s="11" t="s">
        <v>63</v>
      </c>
      <c r="B29" s="11"/>
      <c r="C29" s="11" t="s">
        <v>43</v>
      </c>
      <c r="D29" s="11" t="s">
        <v>29</v>
      </c>
      <c r="E29" s="26" t="s">
        <v>31</v>
      </c>
      <c r="F29" s="144">
        <f>'In-School Program'!G3</f>
        <v>0</v>
      </c>
      <c r="G29" s="145"/>
      <c r="H29" s="145"/>
      <c r="I29" s="144">
        <f t="shared" ref="I29:I36" si="5">SUM(F29:H29)</f>
        <v>0</v>
      </c>
      <c r="J29" s="146">
        <v>1000</v>
      </c>
      <c r="K29" s="146">
        <v>0</v>
      </c>
      <c r="L29" s="146">
        <v>0</v>
      </c>
      <c r="M29" s="146">
        <v>450</v>
      </c>
    </row>
    <row r="30" spans="1:18" x14ac:dyDescent="0.2">
      <c r="A30" s="178" t="s">
        <v>141</v>
      </c>
      <c r="B30" s="178"/>
      <c r="C30" s="178" t="s">
        <v>44</v>
      </c>
      <c r="D30" s="178" t="s">
        <v>29</v>
      </c>
      <c r="E30" s="179" t="s">
        <v>31</v>
      </c>
      <c r="F30" s="180">
        <f>'In-School Program'!G4</f>
        <v>0</v>
      </c>
      <c r="G30" s="181"/>
      <c r="H30" s="181"/>
      <c r="I30" s="180">
        <f t="shared" si="5"/>
        <v>0</v>
      </c>
      <c r="J30" s="146">
        <v>3000</v>
      </c>
      <c r="K30" s="146">
        <v>1500</v>
      </c>
      <c r="L30" s="146">
        <v>1318.35</v>
      </c>
      <c r="M30" s="146">
        <v>975</v>
      </c>
    </row>
    <row r="31" spans="1:18" x14ac:dyDescent="0.2">
      <c r="A31" s="178" t="s">
        <v>142</v>
      </c>
      <c r="B31" s="178"/>
      <c r="C31" s="178" t="s">
        <v>45</v>
      </c>
      <c r="D31" s="178" t="s">
        <v>29</v>
      </c>
      <c r="E31" s="179" t="s">
        <v>31</v>
      </c>
      <c r="F31" s="180">
        <f>'In-School Program'!G5</f>
        <v>0</v>
      </c>
      <c r="G31" s="181"/>
      <c r="H31" s="181"/>
      <c r="I31" s="180">
        <f t="shared" si="5"/>
        <v>0</v>
      </c>
      <c r="J31" s="146">
        <v>1200</v>
      </c>
      <c r="K31" s="146">
        <v>2000</v>
      </c>
      <c r="L31" s="146">
        <v>1045</v>
      </c>
      <c r="M31" s="146">
        <v>1250</v>
      </c>
    </row>
    <row r="32" spans="1:18" x14ac:dyDescent="0.2">
      <c r="A32" s="11" t="s">
        <v>62</v>
      </c>
      <c r="B32" s="11"/>
      <c r="C32" s="11" t="s">
        <v>46</v>
      </c>
      <c r="D32" s="11" t="s">
        <v>29</v>
      </c>
      <c r="E32" s="26" t="s">
        <v>31</v>
      </c>
      <c r="F32" s="144">
        <f>'In-School Program'!G6</f>
        <v>0</v>
      </c>
      <c r="G32" s="145"/>
      <c r="H32" s="145"/>
      <c r="I32" s="144">
        <f t="shared" si="5"/>
        <v>0</v>
      </c>
      <c r="J32" s="146">
        <v>250</v>
      </c>
      <c r="K32" s="146">
        <v>1000</v>
      </c>
      <c r="L32" s="146">
        <v>0</v>
      </c>
      <c r="M32" s="146">
        <v>250</v>
      </c>
    </row>
    <row r="33" spans="1:13" ht="14.25" customHeight="1" x14ac:dyDescent="0.2">
      <c r="A33" s="11" t="s">
        <v>143</v>
      </c>
      <c r="B33" s="11"/>
      <c r="C33" s="11" t="s">
        <v>47</v>
      </c>
      <c r="D33" s="11" t="s">
        <v>29</v>
      </c>
      <c r="E33" s="26" t="s">
        <v>31</v>
      </c>
      <c r="F33" s="144">
        <f>'In-School Program'!G7</f>
        <v>0</v>
      </c>
      <c r="G33" s="145"/>
      <c r="H33" s="145"/>
      <c r="I33" s="144">
        <f t="shared" si="5"/>
        <v>0</v>
      </c>
      <c r="J33" s="146">
        <v>0</v>
      </c>
      <c r="K33" s="146">
        <v>0</v>
      </c>
      <c r="L33" s="146">
        <v>0</v>
      </c>
      <c r="M33" s="146">
        <v>2500</v>
      </c>
    </row>
    <row r="34" spans="1:13" x14ac:dyDescent="0.2">
      <c r="A34" s="11" t="s">
        <v>58</v>
      </c>
      <c r="B34" s="11"/>
      <c r="C34" s="11" t="s">
        <v>57</v>
      </c>
      <c r="D34" s="11" t="s">
        <v>29</v>
      </c>
      <c r="E34" s="26" t="s">
        <v>31</v>
      </c>
      <c r="F34" s="144">
        <f>'In-School Program'!G8</f>
        <v>0</v>
      </c>
      <c r="G34" s="145"/>
      <c r="H34" s="145"/>
      <c r="I34" s="144">
        <f t="shared" si="5"/>
        <v>0</v>
      </c>
      <c r="J34" s="146">
        <v>0</v>
      </c>
      <c r="K34" s="146">
        <v>0</v>
      </c>
      <c r="L34" s="146">
        <v>0</v>
      </c>
      <c r="M34" s="146">
        <v>0</v>
      </c>
    </row>
    <row r="35" spans="1:13" x14ac:dyDescent="0.2">
      <c r="A35" s="11" t="s">
        <v>54</v>
      </c>
      <c r="B35" s="11"/>
      <c r="C35" s="11" t="s">
        <v>114</v>
      </c>
      <c r="D35" s="11" t="s">
        <v>29</v>
      </c>
      <c r="E35" s="26" t="s">
        <v>31</v>
      </c>
      <c r="F35" s="144">
        <f>'In-School Program'!G9</f>
        <v>0</v>
      </c>
      <c r="G35" s="145"/>
      <c r="H35" s="145"/>
      <c r="I35" s="144">
        <f t="shared" si="5"/>
        <v>0</v>
      </c>
      <c r="J35" s="146">
        <v>250</v>
      </c>
      <c r="K35" s="146">
        <v>0</v>
      </c>
      <c r="L35" s="146">
        <v>0</v>
      </c>
      <c r="M35" s="146">
        <v>0</v>
      </c>
    </row>
    <row r="36" spans="1:13" x14ac:dyDescent="0.2">
      <c r="A36" s="11" t="s">
        <v>55</v>
      </c>
      <c r="B36" s="11"/>
      <c r="C36" s="11" t="s">
        <v>115</v>
      </c>
      <c r="D36" s="11" t="s">
        <v>29</v>
      </c>
      <c r="E36" s="26" t="s">
        <v>31</v>
      </c>
      <c r="F36" s="144">
        <f>'In-School Program'!F10</f>
        <v>0</v>
      </c>
      <c r="G36" s="145"/>
      <c r="H36" s="145"/>
      <c r="I36" s="144">
        <f t="shared" si="5"/>
        <v>0</v>
      </c>
      <c r="J36" s="146">
        <v>900</v>
      </c>
      <c r="K36" s="146">
        <v>0</v>
      </c>
      <c r="L36" s="146">
        <v>0</v>
      </c>
      <c r="M36" s="146">
        <v>0</v>
      </c>
    </row>
    <row r="37" spans="1:13" x14ac:dyDescent="0.2">
      <c r="A37" s="13" t="s">
        <v>102</v>
      </c>
      <c r="B37" s="13" t="s">
        <v>158</v>
      </c>
      <c r="C37" s="13" t="s">
        <v>41</v>
      </c>
      <c r="D37" s="13" t="s">
        <v>29</v>
      </c>
      <c r="E37" s="27" t="s">
        <v>30</v>
      </c>
      <c r="F37" s="147"/>
      <c r="G37" s="148">
        <f>'Special Projects'!K2</f>
        <v>0</v>
      </c>
      <c r="H37" s="147"/>
      <c r="I37" s="149">
        <f>SUM(F37:H37)</f>
        <v>0</v>
      </c>
      <c r="J37" s="150">
        <v>6700</v>
      </c>
      <c r="K37" s="150">
        <v>48000</v>
      </c>
      <c r="L37" s="150">
        <v>800</v>
      </c>
      <c r="M37" s="150">
        <v>900</v>
      </c>
    </row>
    <row r="38" spans="1:13" x14ac:dyDescent="0.2">
      <c r="A38" s="13" t="s">
        <v>103</v>
      </c>
      <c r="B38" s="13" t="s">
        <v>158</v>
      </c>
      <c r="C38" s="13" t="s">
        <v>43</v>
      </c>
      <c r="D38" s="13" t="s">
        <v>29</v>
      </c>
      <c r="E38" s="27" t="s">
        <v>30</v>
      </c>
      <c r="F38" s="147"/>
      <c r="G38" s="148">
        <f>'Special Projects'!K3</f>
        <v>0</v>
      </c>
      <c r="H38" s="147"/>
      <c r="I38" s="149">
        <f t="shared" ref="I38:I45" si="6">SUM(F38:H38)</f>
        <v>0</v>
      </c>
      <c r="J38" s="150">
        <v>0</v>
      </c>
      <c r="K38" s="150">
        <v>250</v>
      </c>
      <c r="L38" s="150">
        <v>190.34</v>
      </c>
      <c r="M38" s="150">
        <v>100</v>
      </c>
    </row>
    <row r="39" spans="1:13" x14ac:dyDescent="0.2">
      <c r="A39" s="13" t="s">
        <v>104</v>
      </c>
      <c r="B39" s="13" t="s">
        <v>158</v>
      </c>
      <c r="C39" s="13" t="s">
        <v>44</v>
      </c>
      <c r="D39" s="13" t="s">
        <v>29</v>
      </c>
      <c r="E39" s="27" t="s">
        <v>30</v>
      </c>
      <c r="F39" s="147"/>
      <c r="G39" s="148">
        <f>'Special Projects'!K4</f>
        <v>0</v>
      </c>
      <c r="H39" s="147"/>
      <c r="I39" s="149">
        <f t="shared" si="6"/>
        <v>0</v>
      </c>
      <c r="J39" s="150">
        <v>4700</v>
      </c>
      <c r="K39" s="150">
        <v>3400</v>
      </c>
      <c r="L39" s="150">
        <v>3047.27</v>
      </c>
      <c r="M39" s="150">
        <v>5150</v>
      </c>
    </row>
    <row r="40" spans="1:13" x14ac:dyDescent="0.2">
      <c r="A40" s="13" t="s">
        <v>145</v>
      </c>
      <c r="B40" s="13" t="s">
        <v>158</v>
      </c>
      <c r="C40" s="13" t="s">
        <v>45</v>
      </c>
      <c r="D40" s="13" t="s">
        <v>29</v>
      </c>
      <c r="E40" s="27" t="s">
        <v>30</v>
      </c>
      <c r="F40" s="147"/>
      <c r="G40" s="148">
        <f>'Special Projects'!K5</f>
        <v>0</v>
      </c>
      <c r="H40" s="147"/>
      <c r="I40" s="149">
        <f t="shared" si="6"/>
        <v>0</v>
      </c>
      <c r="J40" s="201">
        <v>200</v>
      </c>
      <c r="K40" s="150">
        <v>0</v>
      </c>
      <c r="L40" s="150">
        <v>0</v>
      </c>
      <c r="M40" s="150">
        <v>500</v>
      </c>
    </row>
    <row r="41" spans="1:13" customFormat="1" ht="15" x14ac:dyDescent="0.25">
      <c r="A41" s="178" t="s">
        <v>159</v>
      </c>
      <c r="B41" s="13" t="s">
        <v>158</v>
      </c>
      <c r="C41" s="13" t="s">
        <v>46</v>
      </c>
      <c r="D41" s="13" t="s">
        <v>29</v>
      </c>
      <c r="E41" s="27" t="s">
        <v>30</v>
      </c>
      <c r="F41" s="40"/>
      <c r="G41" s="148">
        <f>'Special Projects'!K9</f>
        <v>0</v>
      </c>
      <c r="H41" s="147"/>
      <c r="I41" s="149">
        <f t="shared" si="6"/>
        <v>0</v>
      </c>
      <c r="J41" s="202"/>
      <c r="K41" s="203"/>
      <c r="L41" s="204"/>
      <c r="M41" s="204"/>
    </row>
    <row r="42" spans="1:13" x14ac:dyDescent="0.2">
      <c r="A42" s="13" t="s">
        <v>146</v>
      </c>
      <c r="B42" s="13" t="s">
        <v>158</v>
      </c>
      <c r="C42" s="13" t="s">
        <v>47</v>
      </c>
      <c r="D42" s="13" t="s">
        <v>29</v>
      </c>
      <c r="E42" s="27" t="s">
        <v>30</v>
      </c>
      <c r="F42" s="147"/>
      <c r="G42" s="148">
        <f>'Special Projects'!K6</f>
        <v>0</v>
      </c>
      <c r="H42" s="147"/>
      <c r="I42" s="149">
        <f t="shared" si="6"/>
        <v>0</v>
      </c>
      <c r="J42" s="201">
        <v>1700</v>
      </c>
      <c r="K42" s="150">
        <v>1200</v>
      </c>
      <c r="L42" s="150">
        <v>2197.81</v>
      </c>
      <c r="M42" s="150">
        <v>1000</v>
      </c>
    </row>
    <row r="43" spans="1:13" x14ac:dyDescent="0.2">
      <c r="A43" s="13" t="s">
        <v>107</v>
      </c>
      <c r="B43" s="13" t="s">
        <v>158</v>
      </c>
      <c r="C43" s="13" t="s">
        <v>57</v>
      </c>
      <c r="D43" s="13" t="s">
        <v>29</v>
      </c>
      <c r="E43" s="27" t="s">
        <v>30</v>
      </c>
      <c r="F43" s="147"/>
      <c r="G43" s="148">
        <f>'Special Projects'!K7</f>
        <v>0</v>
      </c>
      <c r="H43" s="147"/>
      <c r="I43" s="149">
        <f t="shared" si="6"/>
        <v>0</v>
      </c>
      <c r="J43" s="150">
        <v>750</v>
      </c>
      <c r="K43" s="150">
        <v>0</v>
      </c>
      <c r="L43" s="150">
        <v>0</v>
      </c>
      <c r="M43" s="150">
        <v>0</v>
      </c>
    </row>
    <row r="44" spans="1:13" x14ac:dyDescent="0.2">
      <c r="A44" s="13" t="s">
        <v>108</v>
      </c>
      <c r="B44" s="13" t="s">
        <v>158</v>
      </c>
      <c r="C44" s="13" t="s">
        <v>114</v>
      </c>
      <c r="D44" s="13" t="s">
        <v>29</v>
      </c>
      <c r="E44" s="27" t="s">
        <v>30</v>
      </c>
      <c r="F44" s="147"/>
      <c r="G44" s="148">
        <f>'Special Projects'!K8</f>
        <v>0</v>
      </c>
      <c r="H44" s="147"/>
      <c r="I44" s="149">
        <f t="shared" si="6"/>
        <v>0</v>
      </c>
      <c r="J44" s="150">
        <v>400</v>
      </c>
      <c r="K44" s="150">
        <v>0</v>
      </c>
      <c r="L44" s="150">
        <v>0</v>
      </c>
      <c r="M44" s="150">
        <v>0</v>
      </c>
    </row>
    <row r="45" spans="1:13" x14ac:dyDescent="0.2">
      <c r="A45" s="13" t="s">
        <v>109</v>
      </c>
      <c r="B45" s="13" t="s">
        <v>158</v>
      </c>
      <c r="C45" s="13" t="s">
        <v>115</v>
      </c>
      <c r="D45" s="13" t="s">
        <v>29</v>
      </c>
      <c r="E45" s="27" t="s">
        <v>30</v>
      </c>
      <c r="F45" s="147"/>
      <c r="G45" s="148">
        <f>'Special Projects'!K10</f>
        <v>0</v>
      </c>
      <c r="H45" s="147"/>
      <c r="I45" s="149">
        <f t="shared" si="6"/>
        <v>0</v>
      </c>
      <c r="J45" s="150">
        <v>600</v>
      </c>
      <c r="K45" s="150">
        <v>0</v>
      </c>
      <c r="L45" s="150">
        <v>0</v>
      </c>
      <c r="M45" s="150">
        <v>0</v>
      </c>
    </row>
    <row r="46" spans="1:13" x14ac:dyDescent="0.2">
      <c r="A46" s="14" t="s">
        <v>144</v>
      </c>
      <c r="B46" s="14"/>
      <c r="C46" s="14" t="s">
        <v>41</v>
      </c>
      <c r="D46" s="14" t="s">
        <v>29</v>
      </c>
      <c r="E46" s="28" t="s">
        <v>42</v>
      </c>
      <c r="F46" s="151"/>
      <c r="G46" s="151"/>
      <c r="H46" s="152">
        <f>'Production R&amp;D'!H2</f>
        <v>0</v>
      </c>
      <c r="I46" s="152">
        <f>SUM(F46:H46)</f>
        <v>0</v>
      </c>
      <c r="J46" s="153">
        <v>7500</v>
      </c>
      <c r="K46" s="153">
        <v>5000</v>
      </c>
      <c r="L46" s="153">
        <v>1363.75</v>
      </c>
      <c r="M46" s="153">
        <v>3000</v>
      </c>
    </row>
    <row r="47" spans="1:13" x14ac:dyDescent="0.2">
      <c r="A47" s="14" t="s">
        <v>59</v>
      </c>
      <c r="B47" s="14"/>
      <c r="C47" s="14" t="s">
        <v>43</v>
      </c>
      <c r="D47" s="14" t="s">
        <v>29</v>
      </c>
      <c r="E47" s="28" t="s">
        <v>42</v>
      </c>
      <c r="F47" s="151"/>
      <c r="G47" s="151"/>
      <c r="H47" s="152">
        <f>'Production R&amp;D'!H3</f>
        <v>0</v>
      </c>
      <c r="I47" s="152">
        <f>SUM(F47:H47)</f>
        <v>0</v>
      </c>
      <c r="J47" s="153">
        <v>600</v>
      </c>
      <c r="K47" s="153">
        <v>0</v>
      </c>
      <c r="L47" s="153">
        <v>0</v>
      </c>
      <c r="M47" s="153">
        <v>1000</v>
      </c>
    </row>
    <row r="48" spans="1:13" x14ac:dyDescent="0.2">
      <c r="A48" s="10" t="s">
        <v>21</v>
      </c>
      <c r="B48" s="10"/>
      <c r="C48" s="10" t="s">
        <v>48</v>
      </c>
      <c r="D48" s="10" t="s">
        <v>29</v>
      </c>
      <c r="E48" s="25" t="s">
        <v>49</v>
      </c>
      <c r="F48" s="91">
        <f>'In-School Program'!G11</f>
        <v>0</v>
      </c>
      <c r="G48" s="154"/>
      <c r="H48" s="154">
        <f>'Production R&amp;D'!H4</f>
        <v>0</v>
      </c>
      <c r="I48" s="91">
        <f>SUM(F48:H48)</f>
        <v>0</v>
      </c>
      <c r="J48" s="127">
        <v>10540</v>
      </c>
      <c r="K48" s="127">
        <v>8500</v>
      </c>
      <c r="L48" s="127">
        <v>9706</v>
      </c>
      <c r="M48" s="127">
        <v>13360</v>
      </c>
    </row>
    <row r="49" spans="1:14" customFormat="1" ht="15" x14ac:dyDescent="0.25">
      <c r="A49" s="5"/>
      <c r="B49" s="5"/>
      <c r="C49" s="5"/>
      <c r="D49" s="5"/>
      <c r="E49" s="5"/>
      <c r="F49" s="113"/>
      <c r="G49" s="114"/>
      <c r="H49" s="114"/>
      <c r="I49" s="97"/>
      <c r="J49" s="128"/>
      <c r="K49" s="128"/>
      <c r="L49" s="129"/>
      <c r="M49" s="129"/>
      <c r="N49" s="36"/>
    </row>
    <row r="50" spans="1:14" x14ac:dyDescent="0.2">
      <c r="A50" s="34" t="s">
        <v>160</v>
      </c>
      <c r="B50" s="35"/>
      <c r="C50" s="35" t="s">
        <v>5</v>
      </c>
      <c r="D50" s="35"/>
      <c r="E50" s="35"/>
      <c r="F50" s="155">
        <f t="shared" ref="F50:M50" si="7">SUM(F28:F48)</f>
        <v>0</v>
      </c>
      <c r="G50" s="156">
        <f>SUM(G28:G48)</f>
        <v>0</v>
      </c>
      <c r="H50" s="156">
        <f t="shared" si="7"/>
        <v>0</v>
      </c>
      <c r="I50" s="157">
        <f t="shared" si="7"/>
        <v>0</v>
      </c>
      <c r="J50" s="158">
        <f t="shared" si="7"/>
        <v>92240</v>
      </c>
      <c r="K50" s="158">
        <f t="shared" si="7"/>
        <v>130850</v>
      </c>
      <c r="L50" s="156">
        <f t="shared" si="7"/>
        <v>75689.51999999999</v>
      </c>
      <c r="M50" s="159">
        <f t="shared" si="7"/>
        <v>92435</v>
      </c>
    </row>
    <row r="51" spans="1:14" customFormat="1" ht="15.75" thickBot="1" x14ac:dyDescent="0.3">
      <c r="A51" s="5"/>
      <c r="B51" s="5"/>
      <c r="C51" s="5"/>
      <c r="D51" s="5"/>
      <c r="E51" s="5"/>
      <c r="F51" s="160"/>
      <c r="G51" s="161"/>
      <c r="H51" s="161"/>
      <c r="I51" s="162"/>
      <c r="J51" s="163"/>
      <c r="K51" s="163"/>
      <c r="L51" s="164"/>
      <c r="M51" s="165"/>
      <c r="N51" s="36"/>
    </row>
    <row r="52" spans="1:14" ht="13.5" thickBot="1" x14ac:dyDescent="0.25">
      <c r="A52" s="4" t="s">
        <v>85</v>
      </c>
      <c r="B52" s="4"/>
      <c r="C52" s="4" t="s">
        <v>5</v>
      </c>
      <c r="D52" s="4"/>
      <c r="E52" s="4"/>
      <c r="F52" s="166">
        <f t="shared" ref="F52:M52" si="8">-(ROUND(-F23+F50, 5))</f>
        <v>0</v>
      </c>
      <c r="G52" s="167">
        <f t="shared" si="8"/>
        <v>0</v>
      </c>
      <c r="H52" s="168">
        <f>-(ROUND(-H23+H50, 5))</f>
        <v>0</v>
      </c>
      <c r="I52" s="169">
        <f t="shared" si="8"/>
        <v>0</v>
      </c>
      <c r="J52" s="170">
        <f t="shared" si="8"/>
        <v>5531</v>
      </c>
      <c r="K52" s="170">
        <f t="shared" si="8"/>
        <v>91322</v>
      </c>
      <c r="L52" s="170">
        <f t="shared" si="8"/>
        <v>63125.48</v>
      </c>
      <c r="M52" s="170">
        <f t="shared" si="8"/>
        <v>79277</v>
      </c>
    </row>
    <row r="53" spans="1:14" customFormat="1" ht="16.5" thickTop="1" thickBot="1" x14ac:dyDescent="0.3">
      <c r="A53" s="6"/>
      <c r="B53" s="6"/>
      <c r="C53" s="6"/>
      <c r="D53" s="6"/>
      <c r="E53" s="6"/>
      <c r="F53" s="6"/>
      <c r="G53" s="6"/>
      <c r="H53" s="6"/>
      <c r="I53" s="6"/>
      <c r="J53" s="29"/>
      <c r="K53" s="29"/>
      <c r="L53" s="29"/>
      <c r="M53" s="7"/>
      <c r="N53" s="36"/>
    </row>
  </sheetData>
  <sortState xmlns:xlrd2="http://schemas.microsoft.com/office/spreadsheetml/2017/richdata2" ref="A28:Q46">
    <sortCondition ref="E28:E46"/>
    <sortCondition ref="C28:C46"/>
  </sortState>
  <mergeCells count="1">
    <mergeCell ref="N1:P1"/>
  </mergeCells>
  <phoneticPr fontId="14" type="noConversion"/>
  <pageMargins left="0.7" right="0.7" top="1.375" bottom="0.65277777777777779" header="0.3" footer="0.3"/>
  <pageSetup orientation="landscape" r:id="rId1"/>
  <headerFooter>
    <oddHeader xml:space="preserve">&amp;C&amp;"Times New Roman"&amp;8 
&amp;10 THE MUSE MACHINE, INC.
 Educational School Programs Statement of Activities
 For the Twelve Months Ending June 30, 2020
 &amp;L&amp;"Times New Roman"&amp;8
&amp;10
</oddHeader>
    <oddFooter>&amp;L&amp;10&amp;"Times New Roman"&amp;D at &amp;T&amp;R&amp;10&amp;"Times New Roman"Page: &amp;P&amp;C&amp;10&amp;"Times New Roman"For Management Purposes Only-Confidential</oddFooter>
  </headerFooter>
  <ignoredErrors>
    <ignoredError sqref="I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3EFB7-1690-4364-B968-9B2AED43DA5E}">
  <sheetPr>
    <tabColor rgb="FFFF0000"/>
  </sheetPr>
  <dimension ref="A1:F14"/>
  <sheetViews>
    <sheetView workbookViewId="0">
      <selection activeCell="B18" sqref="B18"/>
    </sheetView>
  </sheetViews>
  <sheetFormatPr defaultRowHeight="15" x14ac:dyDescent="0.25"/>
  <cols>
    <col min="1" max="1" width="2.42578125" bestFit="1" customWidth="1"/>
    <col min="2" max="2" width="44.5703125" bestFit="1" customWidth="1"/>
    <col min="3" max="3" width="11.28515625" customWidth="1"/>
    <col min="4" max="4" width="71.28515625" bestFit="1" customWidth="1"/>
    <col min="5" max="5" width="33.85546875" bestFit="1" customWidth="1"/>
  </cols>
  <sheetData>
    <row r="1" spans="1:6" x14ac:dyDescent="0.25">
      <c r="B1" s="42" t="s">
        <v>80</v>
      </c>
      <c r="C1" s="43">
        <f>SUM(C2:C5)</f>
        <v>0</v>
      </c>
      <c r="D1" s="200" t="s">
        <v>98</v>
      </c>
    </row>
    <row r="2" spans="1:6" s="47" customFormat="1" x14ac:dyDescent="0.25">
      <c r="A2" s="44" t="s">
        <v>88</v>
      </c>
      <c r="B2" s="197" t="s">
        <v>154</v>
      </c>
      <c r="C2" s="83"/>
      <c r="D2" s="198"/>
    </row>
    <row r="3" spans="1:6" s="47" customFormat="1" x14ac:dyDescent="0.25">
      <c r="A3" s="44" t="s">
        <v>88</v>
      </c>
      <c r="B3" s="82" t="s">
        <v>155</v>
      </c>
      <c r="C3" s="83"/>
      <c r="D3" s="82"/>
      <c r="E3" s="50"/>
    </row>
    <row r="4" spans="1:6" s="47" customFormat="1" x14ac:dyDescent="0.25">
      <c r="A4" s="195" t="s">
        <v>88</v>
      </c>
      <c r="B4" s="84" t="s">
        <v>81</v>
      </c>
      <c r="C4" s="83"/>
      <c r="D4" s="82"/>
      <c r="E4" s="50"/>
    </row>
    <row r="5" spans="1:6" s="47" customFormat="1" x14ac:dyDescent="0.25">
      <c r="A5" s="195" t="s">
        <v>88</v>
      </c>
      <c r="B5" s="84" t="s">
        <v>82</v>
      </c>
      <c r="C5" s="83"/>
      <c r="D5" s="82"/>
      <c r="E5" s="50"/>
    </row>
    <row r="6" spans="1:6" s="47" customFormat="1" x14ac:dyDescent="0.25">
      <c r="A6" s="46"/>
      <c r="B6" s="42" t="s">
        <v>90</v>
      </c>
      <c r="C6" s="48">
        <f>SUM(C7:C14)</f>
        <v>0</v>
      </c>
      <c r="D6" s="49"/>
    </row>
    <row r="7" spans="1:6" s="47" customFormat="1" x14ac:dyDescent="0.25">
      <c r="A7" s="45" t="s">
        <v>89</v>
      </c>
      <c r="B7" s="205" t="s">
        <v>91</v>
      </c>
      <c r="C7" s="206"/>
      <c r="D7" s="207"/>
      <c r="E7" s="50"/>
    </row>
    <row r="8" spans="1:6" s="47" customFormat="1" x14ac:dyDescent="0.25">
      <c r="A8" s="45" t="s">
        <v>89</v>
      </c>
      <c r="B8" s="205" t="s">
        <v>92</v>
      </c>
      <c r="C8" s="206"/>
      <c r="D8" s="207"/>
      <c r="E8" s="50"/>
    </row>
    <row r="9" spans="1:6" s="47" customFormat="1" x14ac:dyDescent="0.25">
      <c r="A9" s="45" t="s">
        <v>89</v>
      </c>
      <c r="B9" s="205" t="s">
        <v>94</v>
      </c>
      <c r="C9" s="206"/>
      <c r="D9" s="207"/>
      <c r="E9" s="50"/>
      <c r="F9" s="50"/>
    </row>
    <row r="10" spans="1:6" s="47" customFormat="1" x14ac:dyDescent="0.25">
      <c r="A10" s="45" t="s">
        <v>89</v>
      </c>
      <c r="B10" s="205" t="s">
        <v>95</v>
      </c>
      <c r="C10" s="206"/>
      <c r="D10" s="207"/>
      <c r="E10" s="50"/>
    </row>
    <row r="11" spans="1:6" s="47" customFormat="1" x14ac:dyDescent="0.25">
      <c r="A11" s="45" t="s">
        <v>89</v>
      </c>
      <c r="B11" s="79" t="s">
        <v>94</v>
      </c>
      <c r="C11" s="80"/>
      <c r="D11" s="81"/>
      <c r="E11" s="50"/>
    </row>
    <row r="12" spans="1:6" s="47" customFormat="1" x14ac:dyDescent="0.25">
      <c r="A12" s="45" t="s">
        <v>89</v>
      </c>
      <c r="B12" s="79" t="s">
        <v>96</v>
      </c>
      <c r="C12" s="80"/>
      <c r="D12" s="81"/>
      <c r="E12" s="50"/>
      <c r="F12" s="50"/>
    </row>
    <row r="13" spans="1:6" s="47" customFormat="1" x14ac:dyDescent="0.25">
      <c r="A13" s="45" t="s">
        <v>89</v>
      </c>
      <c r="B13" s="79" t="s">
        <v>97</v>
      </c>
      <c r="C13" s="80"/>
      <c r="D13" s="81"/>
      <c r="E13" s="50"/>
    </row>
    <row r="14" spans="1:6" s="47" customFormat="1" x14ac:dyDescent="0.25">
      <c r="A14" s="45" t="s">
        <v>89</v>
      </c>
      <c r="B14" s="205" t="s">
        <v>25</v>
      </c>
      <c r="C14" s="175"/>
      <c r="D14" s="207"/>
      <c r="E14" s="50"/>
    </row>
  </sheetData>
  <sortState xmlns:xlrd2="http://schemas.microsoft.com/office/spreadsheetml/2017/richdata2" ref="A7:D14">
    <sortCondition ref="D7:D1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8E754-4289-4E74-ADBD-EA9DF1AEB062}">
  <dimension ref="A1:J54"/>
  <sheetViews>
    <sheetView workbookViewId="0">
      <selection activeCell="D27" sqref="D27"/>
    </sheetView>
  </sheetViews>
  <sheetFormatPr defaultRowHeight="15" x14ac:dyDescent="0.25"/>
  <cols>
    <col min="1" max="1" width="58.28515625" customWidth="1"/>
    <col min="2" max="2" width="11.5703125" bestFit="1" customWidth="1"/>
    <col min="3" max="3" width="4.85546875" bestFit="1" customWidth="1"/>
    <col min="4" max="4" width="34.85546875" bestFit="1" customWidth="1"/>
    <col min="5" max="5" width="13.42578125" bestFit="1" customWidth="1"/>
    <col min="6" max="6" width="24.7109375" bestFit="1" customWidth="1"/>
    <col min="7" max="7" width="14.5703125" customWidth="1"/>
    <col min="8" max="8" width="9.85546875" bestFit="1" customWidth="1"/>
  </cols>
  <sheetData>
    <row r="1" spans="1:10" s="21" customFormat="1" x14ac:dyDescent="0.25">
      <c r="A1" s="19" t="s">
        <v>68</v>
      </c>
      <c r="B1" s="19" t="s">
        <v>77</v>
      </c>
      <c r="C1" s="19" t="s">
        <v>78</v>
      </c>
      <c r="D1" s="20" t="s">
        <v>64</v>
      </c>
      <c r="E1" s="19" t="s">
        <v>65</v>
      </c>
      <c r="F1" s="65" t="s">
        <v>156</v>
      </c>
      <c r="G1" s="176"/>
      <c r="H1" s="21" t="s">
        <v>150</v>
      </c>
      <c r="I1">
        <v>1900</v>
      </c>
      <c r="J1" s="85">
        <f>I1/3</f>
        <v>633.33333333333337</v>
      </c>
    </row>
    <row r="2" spans="1:10" x14ac:dyDescent="0.25">
      <c r="F2" s="66"/>
      <c r="G2" s="66"/>
      <c r="H2" t="s">
        <v>151</v>
      </c>
      <c r="I2">
        <v>2300</v>
      </c>
      <c r="J2" s="85">
        <f>I2/4</f>
        <v>575</v>
      </c>
    </row>
    <row r="3" spans="1:10" x14ac:dyDescent="0.25">
      <c r="A3" s="71" t="s">
        <v>69</v>
      </c>
      <c r="F3" s="66"/>
      <c r="G3" s="66"/>
      <c r="H3" t="s">
        <v>152</v>
      </c>
      <c r="I3">
        <v>2700</v>
      </c>
      <c r="J3" s="85">
        <f>I3/5</f>
        <v>540</v>
      </c>
    </row>
    <row r="4" spans="1:10" x14ac:dyDescent="0.25">
      <c r="A4" s="72" t="s">
        <v>70</v>
      </c>
      <c r="F4" s="66"/>
      <c r="H4" s="176" t="s">
        <v>117</v>
      </c>
      <c r="I4" s="66"/>
      <c r="J4" s="177">
        <f>AVERAGE(J1:J3)</f>
        <v>582.77777777777783</v>
      </c>
    </row>
    <row r="5" spans="1:10" x14ac:dyDescent="0.25">
      <c r="A5" s="72" t="s">
        <v>116</v>
      </c>
      <c r="B5" s="17"/>
      <c r="C5" s="17"/>
      <c r="F5" s="66"/>
    </row>
    <row r="6" spans="1:10" x14ac:dyDescent="0.25">
      <c r="A6" s="71"/>
      <c r="B6" s="71"/>
      <c r="C6" s="71">
        <f>SUM(B4:B5)</f>
        <v>0</v>
      </c>
      <c r="D6" s="71">
        <v>30</v>
      </c>
      <c r="E6" s="71">
        <f>C6*D6</f>
        <v>0</v>
      </c>
      <c r="F6" s="73"/>
      <c r="G6" s="73">
        <f>C6*F6</f>
        <v>0</v>
      </c>
    </row>
    <row r="7" spans="1:10" x14ac:dyDescent="0.25">
      <c r="A7" s="68" t="s">
        <v>71</v>
      </c>
      <c r="F7" s="66"/>
      <c r="G7" s="66"/>
    </row>
    <row r="8" spans="1:10" x14ac:dyDescent="0.25">
      <c r="A8" s="69" t="s">
        <v>66</v>
      </c>
      <c r="B8" s="17"/>
      <c r="C8" s="17"/>
      <c r="F8" s="66"/>
      <c r="G8" s="66"/>
    </row>
    <row r="9" spans="1:10" x14ac:dyDescent="0.25">
      <c r="A9" s="68"/>
      <c r="B9" s="68"/>
      <c r="C9" s="68">
        <f>SUM(B8)</f>
        <v>0</v>
      </c>
      <c r="D9" s="68">
        <v>11</v>
      </c>
      <c r="E9" s="68">
        <f t="shared" ref="E9:E19" si="0">C9*D9</f>
        <v>0</v>
      </c>
      <c r="F9" s="70"/>
      <c r="G9" s="70">
        <f t="shared" ref="G9:G19" si="1">C9*F9</f>
        <v>0</v>
      </c>
    </row>
    <row r="10" spans="1:10" x14ac:dyDescent="0.25">
      <c r="A10" s="71" t="s">
        <v>74</v>
      </c>
      <c r="F10" s="66"/>
      <c r="G10" s="66"/>
    </row>
    <row r="11" spans="1:10" x14ac:dyDescent="0.25">
      <c r="A11" s="72" t="s">
        <v>75</v>
      </c>
      <c r="F11" s="66"/>
      <c r="G11" s="66"/>
    </row>
    <row r="12" spans="1:10" x14ac:dyDescent="0.25">
      <c r="A12" s="72" t="s">
        <v>76</v>
      </c>
      <c r="B12" s="17"/>
      <c r="C12" s="17"/>
      <c r="F12" s="66"/>
      <c r="G12" s="66"/>
    </row>
    <row r="13" spans="1:10" x14ac:dyDescent="0.25">
      <c r="A13" s="71"/>
      <c r="B13" s="71"/>
      <c r="C13" s="71">
        <f>SUM(B11:B12)</f>
        <v>0</v>
      </c>
      <c r="D13" s="71">
        <v>27</v>
      </c>
      <c r="E13" s="71">
        <f t="shared" si="0"/>
        <v>0</v>
      </c>
      <c r="F13" s="73"/>
      <c r="G13" s="73">
        <f t="shared" si="1"/>
        <v>0</v>
      </c>
    </row>
    <row r="14" spans="1:10" x14ac:dyDescent="0.25">
      <c r="A14" s="68" t="s">
        <v>72</v>
      </c>
      <c r="F14" s="66"/>
      <c r="G14" s="66"/>
    </row>
    <row r="15" spans="1:10" x14ac:dyDescent="0.25">
      <c r="A15" s="69" t="s">
        <v>73</v>
      </c>
      <c r="B15" s="17"/>
      <c r="C15" s="17"/>
      <c r="F15" s="66"/>
      <c r="G15" s="66"/>
    </row>
    <row r="16" spans="1:10" x14ac:dyDescent="0.25">
      <c r="A16" s="68"/>
      <c r="B16" s="68"/>
      <c r="C16" s="68">
        <f>SUM(B15)</f>
        <v>0</v>
      </c>
      <c r="D16" s="68">
        <v>16</v>
      </c>
      <c r="E16" s="68">
        <f>C16*D16</f>
        <v>0</v>
      </c>
      <c r="F16" s="70"/>
      <c r="G16" s="70">
        <f t="shared" si="1"/>
        <v>0</v>
      </c>
    </row>
    <row r="17" spans="1:7" x14ac:dyDescent="0.25">
      <c r="A17" s="71" t="s">
        <v>110</v>
      </c>
      <c r="F17" s="66"/>
      <c r="G17" s="66"/>
    </row>
    <row r="18" spans="1:7" x14ac:dyDescent="0.25">
      <c r="A18" s="72" t="s">
        <v>67</v>
      </c>
      <c r="B18" s="17"/>
      <c r="C18" s="17"/>
      <c r="F18" s="66"/>
      <c r="G18" s="66"/>
    </row>
    <row r="19" spans="1:7" x14ac:dyDescent="0.25">
      <c r="A19" s="71"/>
      <c r="B19" s="71"/>
      <c r="C19" s="71">
        <f>SUM(B18)</f>
        <v>0</v>
      </c>
      <c r="D19" s="71">
        <v>16</v>
      </c>
      <c r="E19" s="74">
        <f t="shared" si="0"/>
        <v>0</v>
      </c>
      <c r="F19" s="73"/>
      <c r="G19" s="75">
        <f t="shared" si="1"/>
        <v>0</v>
      </c>
    </row>
    <row r="20" spans="1:7" x14ac:dyDescent="0.25">
      <c r="E20" s="18">
        <f>SUM(E6:E19)</f>
        <v>0</v>
      </c>
      <c r="G20" s="67">
        <f>SUM(G6:G19)</f>
        <v>0</v>
      </c>
    </row>
    <row r="22" spans="1:7" x14ac:dyDescent="0.25">
      <c r="A22" s="23" t="s">
        <v>149</v>
      </c>
      <c r="D22" s="23" t="s">
        <v>79</v>
      </c>
      <c r="E22" s="23" t="s">
        <v>111</v>
      </c>
    </row>
    <row r="23" spans="1:7" x14ac:dyDescent="0.25">
      <c r="A23" s="22">
        <f>E23*D23</f>
        <v>0</v>
      </c>
      <c r="E23" s="85">
        <f>J4</f>
        <v>582.77777777777783</v>
      </c>
      <c r="F23" s="66">
        <f>SUM(F6:F19)</f>
        <v>0</v>
      </c>
    </row>
    <row r="24" spans="1:7" x14ac:dyDescent="0.25">
      <c r="A24" s="22"/>
      <c r="E24" s="85"/>
      <c r="F24" s="66"/>
    </row>
    <row r="25" spans="1:7" x14ac:dyDescent="0.25">
      <c r="A25" s="194" t="s">
        <v>148</v>
      </c>
      <c r="E25" s="85"/>
      <c r="F25" s="66"/>
    </row>
    <row r="26" spans="1:7" x14ac:dyDescent="0.25">
      <c r="A26" s="177">
        <f>SUM(G1*I1,G2*I2,G3*I3)</f>
        <v>0</v>
      </c>
    </row>
    <row r="27" spans="1:7" x14ac:dyDescent="0.25">
      <c r="D27" s="86"/>
      <c r="F27" s="85"/>
    </row>
    <row r="28" spans="1:7" x14ac:dyDescent="0.25">
      <c r="D28" s="86"/>
      <c r="F28" s="85"/>
    </row>
    <row r="29" spans="1:7" x14ac:dyDescent="0.25">
      <c r="D29" s="86"/>
      <c r="F29" s="85"/>
    </row>
    <row r="30" spans="1:7" x14ac:dyDescent="0.25">
      <c r="D30" s="176"/>
      <c r="E30" s="66"/>
      <c r="F30" s="177"/>
    </row>
    <row r="34" spans="1:4" x14ac:dyDescent="0.25">
      <c r="A34" s="23"/>
    </row>
    <row r="36" spans="1:4" x14ac:dyDescent="0.25">
      <c r="A36" s="66"/>
    </row>
    <row r="37" spans="1:4" x14ac:dyDescent="0.25">
      <c r="B37" s="85"/>
    </row>
    <row r="38" spans="1:4" x14ac:dyDescent="0.25">
      <c r="B38" s="85"/>
    </row>
    <row r="39" spans="1:4" x14ac:dyDescent="0.25">
      <c r="B39" s="85"/>
    </row>
    <row r="40" spans="1:4" x14ac:dyDescent="0.25">
      <c r="A40" s="66"/>
      <c r="B40" s="85"/>
    </row>
    <row r="41" spans="1:4" x14ac:dyDescent="0.25">
      <c r="B41" s="85"/>
    </row>
    <row r="42" spans="1:4" x14ac:dyDescent="0.25">
      <c r="B42" s="85"/>
    </row>
    <row r="43" spans="1:4" x14ac:dyDescent="0.25">
      <c r="B43" s="85"/>
      <c r="D43" s="187"/>
    </row>
    <row r="44" spans="1:4" x14ac:dyDescent="0.25">
      <c r="B44" s="85"/>
    </row>
    <row r="45" spans="1:4" x14ac:dyDescent="0.25">
      <c r="B45" s="85"/>
      <c r="D45" s="189"/>
    </row>
    <row r="46" spans="1:4" x14ac:dyDescent="0.25">
      <c r="B46" s="85"/>
    </row>
    <row r="47" spans="1:4" x14ac:dyDescent="0.25">
      <c r="A47" s="188"/>
      <c r="B47" s="177"/>
    </row>
    <row r="48" spans="1:4" x14ac:dyDescent="0.25">
      <c r="A48" s="188"/>
      <c r="B48" s="177"/>
    </row>
    <row r="49" spans="2:2" x14ac:dyDescent="0.25">
      <c r="B49" s="85"/>
    </row>
    <row r="50" spans="2:2" x14ac:dyDescent="0.25">
      <c r="B50" s="85"/>
    </row>
    <row r="51" spans="2:2" x14ac:dyDescent="0.25">
      <c r="B51" s="85"/>
    </row>
    <row r="52" spans="2:2" x14ac:dyDescent="0.25">
      <c r="B52" s="85"/>
    </row>
    <row r="53" spans="2:2" x14ac:dyDescent="0.25">
      <c r="B53" s="190"/>
    </row>
    <row r="54" spans="2:2" x14ac:dyDescent="0.25">
      <c r="B54" s="8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D28F9-2F04-47C6-8686-C3FBD1A86C48}">
  <dimension ref="A1:D21"/>
  <sheetViews>
    <sheetView workbookViewId="0">
      <selection activeCell="D8" sqref="D8"/>
    </sheetView>
  </sheetViews>
  <sheetFormatPr defaultRowHeight="15" x14ac:dyDescent="0.25"/>
  <cols>
    <col min="1" max="1" width="57.85546875" bestFit="1" customWidth="1"/>
  </cols>
  <sheetData>
    <row r="1" spans="1:4" x14ac:dyDescent="0.25">
      <c r="A1" s="23" t="s">
        <v>119</v>
      </c>
    </row>
    <row r="3" spans="1:4" x14ac:dyDescent="0.25">
      <c r="A3" s="66" t="s">
        <v>1</v>
      </c>
    </row>
    <row r="4" spans="1:4" x14ac:dyDescent="0.25">
      <c r="A4" t="s">
        <v>125</v>
      </c>
      <c r="B4" s="85">
        <v>17500</v>
      </c>
    </row>
    <row r="5" spans="1:4" x14ac:dyDescent="0.25">
      <c r="A5" t="s">
        <v>135</v>
      </c>
      <c r="B5" s="85"/>
      <c r="D5" t="s">
        <v>129</v>
      </c>
    </row>
    <row r="6" spans="1:4" x14ac:dyDescent="0.25">
      <c r="B6" s="85"/>
    </row>
    <row r="7" spans="1:4" x14ac:dyDescent="0.25">
      <c r="A7" s="66" t="s">
        <v>126</v>
      </c>
      <c r="B7" s="85"/>
    </row>
    <row r="8" spans="1:4" x14ac:dyDescent="0.25">
      <c r="A8" t="s">
        <v>161</v>
      </c>
      <c r="B8" s="85">
        <v>18000</v>
      </c>
    </row>
    <row r="9" spans="1:4" x14ac:dyDescent="0.25">
      <c r="A9" t="s">
        <v>134</v>
      </c>
      <c r="B9" s="85"/>
    </row>
    <row r="10" spans="1:4" x14ac:dyDescent="0.25">
      <c r="A10" t="s">
        <v>124</v>
      </c>
      <c r="B10" s="85">
        <v>800</v>
      </c>
      <c r="D10" s="187"/>
    </row>
    <row r="11" spans="1:4" x14ac:dyDescent="0.25">
      <c r="A11" t="s">
        <v>137</v>
      </c>
      <c r="B11" s="85">
        <v>2200</v>
      </c>
      <c r="D11" t="s">
        <v>123</v>
      </c>
    </row>
    <row r="12" spans="1:4" x14ac:dyDescent="0.25">
      <c r="A12" t="s">
        <v>136</v>
      </c>
      <c r="B12" s="85">
        <f>2*56*20</f>
        <v>2240</v>
      </c>
      <c r="D12" s="189" t="s">
        <v>138</v>
      </c>
    </row>
    <row r="13" spans="1:4" x14ac:dyDescent="0.25">
      <c r="A13" t="s">
        <v>120</v>
      </c>
      <c r="B13" s="85">
        <v>100</v>
      </c>
      <c r="D13" t="s">
        <v>128</v>
      </c>
    </row>
    <row r="14" spans="1:4" x14ac:dyDescent="0.25">
      <c r="A14" s="188" t="s">
        <v>130</v>
      </c>
      <c r="B14" s="177">
        <v>0</v>
      </c>
      <c r="D14" t="s">
        <v>131</v>
      </c>
    </row>
    <row r="15" spans="1:4" x14ac:dyDescent="0.25">
      <c r="A15" s="188" t="s">
        <v>132</v>
      </c>
      <c r="B15" s="177">
        <v>0</v>
      </c>
      <c r="D15" t="s">
        <v>131</v>
      </c>
    </row>
    <row r="16" spans="1:4" x14ac:dyDescent="0.25">
      <c r="A16" t="s">
        <v>127</v>
      </c>
      <c r="B16" s="85">
        <v>750</v>
      </c>
    </row>
    <row r="17" spans="1:4" x14ac:dyDescent="0.25">
      <c r="A17" t="s">
        <v>121</v>
      </c>
      <c r="B17" s="85">
        <v>500</v>
      </c>
      <c r="D17" t="s">
        <v>133</v>
      </c>
    </row>
    <row r="18" spans="1:4" x14ac:dyDescent="0.25">
      <c r="A18" t="s">
        <v>139</v>
      </c>
      <c r="B18" s="85">
        <v>300</v>
      </c>
    </row>
    <row r="19" spans="1:4" x14ac:dyDescent="0.25">
      <c r="A19" t="s">
        <v>140</v>
      </c>
      <c r="B19" s="85">
        <v>150</v>
      </c>
    </row>
    <row r="20" spans="1:4" x14ac:dyDescent="0.25">
      <c r="A20" t="s">
        <v>122</v>
      </c>
      <c r="B20" s="190">
        <v>250</v>
      </c>
    </row>
    <row r="21" spans="1:4" x14ac:dyDescent="0.25">
      <c r="B21" s="85">
        <f>SUM(B8:B20)</f>
        <v>25290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44475-3F55-465A-82EC-0EE209965F00}">
  <dimension ref="A1:H12"/>
  <sheetViews>
    <sheetView workbookViewId="0">
      <selection activeCell="H5" sqref="H5"/>
    </sheetView>
  </sheetViews>
  <sheetFormatPr defaultRowHeight="15" x14ac:dyDescent="0.25"/>
  <cols>
    <col min="1" max="1" width="24.5703125" bestFit="1" customWidth="1"/>
    <col min="2" max="2" width="6.140625" bestFit="1" customWidth="1"/>
    <col min="3" max="3" width="4.7109375" bestFit="1" customWidth="1"/>
    <col min="4" max="4" width="6.140625" bestFit="1" customWidth="1"/>
    <col min="8" max="8" width="32" customWidth="1"/>
  </cols>
  <sheetData>
    <row r="1" spans="1:8" ht="39" x14ac:dyDescent="0.25">
      <c r="A1" s="2"/>
      <c r="B1" s="2" t="s">
        <v>50</v>
      </c>
      <c r="C1" s="2" t="s">
        <v>51</v>
      </c>
      <c r="D1" s="2" t="s">
        <v>52</v>
      </c>
      <c r="E1" s="31" t="s">
        <v>83</v>
      </c>
      <c r="F1" s="51" t="s">
        <v>74</v>
      </c>
      <c r="G1" s="39" t="s">
        <v>112</v>
      </c>
      <c r="H1" t="s">
        <v>118</v>
      </c>
    </row>
    <row r="2" spans="1:8" x14ac:dyDescent="0.25">
      <c r="A2" s="11" t="s">
        <v>2</v>
      </c>
      <c r="B2" s="11" t="s">
        <v>41</v>
      </c>
      <c r="C2" s="11" t="s">
        <v>29</v>
      </c>
      <c r="D2" s="26" t="s">
        <v>31</v>
      </c>
      <c r="E2" s="12"/>
      <c r="F2" s="57"/>
      <c r="G2" s="12">
        <f t="shared" ref="G2:G11" si="0">SUM(E2:F2)</f>
        <v>0</v>
      </c>
    </row>
    <row r="3" spans="1:8" x14ac:dyDescent="0.25">
      <c r="A3" s="11" t="s">
        <v>63</v>
      </c>
      <c r="B3" s="11" t="s">
        <v>43</v>
      </c>
      <c r="C3" s="11" t="s">
        <v>29</v>
      </c>
      <c r="D3" s="26" t="s">
        <v>31</v>
      </c>
      <c r="E3" s="12"/>
      <c r="F3" s="57"/>
      <c r="G3" s="12">
        <f t="shared" si="0"/>
        <v>0</v>
      </c>
    </row>
    <row r="4" spans="1:8" x14ac:dyDescent="0.25">
      <c r="A4" s="178" t="s">
        <v>141</v>
      </c>
      <c r="B4" s="11" t="s">
        <v>44</v>
      </c>
      <c r="C4" s="11" t="s">
        <v>29</v>
      </c>
      <c r="D4" s="26" t="s">
        <v>31</v>
      </c>
      <c r="E4" s="77"/>
      <c r="F4" s="78"/>
      <c r="G4" s="12">
        <f t="shared" si="0"/>
        <v>0</v>
      </c>
    </row>
    <row r="5" spans="1:8" x14ac:dyDescent="0.25">
      <c r="A5" s="178" t="s">
        <v>142</v>
      </c>
      <c r="B5" s="11" t="s">
        <v>45</v>
      </c>
      <c r="C5" s="11" t="s">
        <v>29</v>
      </c>
      <c r="D5" s="26" t="s">
        <v>31</v>
      </c>
      <c r="E5" s="77"/>
      <c r="F5" s="57"/>
      <c r="G5" s="12">
        <f t="shared" si="0"/>
        <v>0</v>
      </c>
    </row>
    <row r="6" spans="1:8" x14ac:dyDescent="0.25">
      <c r="A6" s="11" t="s">
        <v>62</v>
      </c>
      <c r="B6" s="11" t="s">
        <v>46</v>
      </c>
      <c r="C6" s="11" t="s">
        <v>29</v>
      </c>
      <c r="D6" s="26" t="s">
        <v>31</v>
      </c>
      <c r="E6" s="12"/>
      <c r="F6" s="57"/>
      <c r="G6" s="12">
        <f t="shared" si="0"/>
        <v>0</v>
      </c>
    </row>
    <row r="7" spans="1:8" x14ac:dyDescent="0.25">
      <c r="A7" s="11" t="s">
        <v>143</v>
      </c>
      <c r="B7" s="11" t="s">
        <v>47</v>
      </c>
      <c r="C7" s="11" t="s">
        <v>29</v>
      </c>
      <c r="D7" s="26" t="s">
        <v>31</v>
      </c>
      <c r="E7" s="12"/>
      <c r="F7" s="57"/>
      <c r="G7" s="12">
        <f t="shared" si="0"/>
        <v>0</v>
      </c>
    </row>
    <row r="8" spans="1:8" x14ac:dyDescent="0.25">
      <c r="A8" s="11" t="s">
        <v>58</v>
      </c>
      <c r="B8" s="11" t="s">
        <v>57</v>
      </c>
      <c r="C8" s="11" t="s">
        <v>29</v>
      </c>
      <c r="D8" s="26" t="s">
        <v>31</v>
      </c>
      <c r="E8" s="12"/>
      <c r="F8" s="57"/>
      <c r="G8" s="12">
        <f t="shared" si="0"/>
        <v>0</v>
      </c>
    </row>
    <row r="9" spans="1:8" x14ac:dyDescent="0.25">
      <c r="A9" s="11" t="s">
        <v>54</v>
      </c>
      <c r="B9" s="11" t="s">
        <v>114</v>
      </c>
      <c r="C9" s="11" t="s">
        <v>29</v>
      </c>
      <c r="D9" s="26" t="s">
        <v>31</v>
      </c>
      <c r="E9" s="12"/>
      <c r="F9" s="57"/>
      <c r="G9" s="12">
        <f t="shared" si="0"/>
        <v>0</v>
      </c>
    </row>
    <row r="10" spans="1:8" x14ac:dyDescent="0.25">
      <c r="A10" s="11" t="s">
        <v>55</v>
      </c>
      <c r="B10" s="11" t="s">
        <v>115</v>
      </c>
      <c r="C10" s="11" t="s">
        <v>29</v>
      </c>
      <c r="D10" s="26" t="s">
        <v>31</v>
      </c>
      <c r="E10" s="12"/>
      <c r="F10" s="57"/>
      <c r="G10" s="12">
        <f t="shared" si="0"/>
        <v>0</v>
      </c>
    </row>
    <row r="11" spans="1:8" ht="15.75" thickBot="1" x14ac:dyDescent="0.3">
      <c r="A11" s="10" t="s">
        <v>21</v>
      </c>
      <c r="B11" s="10" t="s">
        <v>48</v>
      </c>
      <c r="C11" s="10" t="s">
        <v>29</v>
      </c>
      <c r="D11" s="25" t="s">
        <v>49</v>
      </c>
      <c r="E11" s="191"/>
      <c r="F11" s="52"/>
      <c r="G11" s="59">
        <f t="shared" si="0"/>
        <v>0</v>
      </c>
    </row>
    <row r="12" spans="1:8" ht="15.75" thickBot="1" x14ac:dyDescent="0.3">
      <c r="E12" s="60">
        <f t="shared" ref="E12:F12" si="1">SUM(E2:E11)</f>
        <v>0</v>
      </c>
      <c r="F12" s="61">
        <f t="shared" si="1"/>
        <v>0</v>
      </c>
      <c r="G12" s="62">
        <f>SUM(G2:G11)</f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66E65-50D7-4879-B355-A9569CA74A97}">
  <dimension ref="A1:L15"/>
  <sheetViews>
    <sheetView workbookViewId="0">
      <selection activeCell="D15" sqref="D15"/>
    </sheetView>
  </sheetViews>
  <sheetFormatPr defaultRowHeight="15" x14ac:dyDescent="0.25"/>
  <cols>
    <col min="1" max="1" width="29.7109375" bestFit="1" customWidth="1"/>
    <col min="2" max="2" width="31.5703125" bestFit="1" customWidth="1"/>
    <col min="3" max="3" width="54.85546875" customWidth="1"/>
    <col min="4" max="4" width="6.140625" bestFit="1" customWidth="1"/>
    <col min="5" max="5" width="4.7109375" bestFit="1" customWidth="1"/>
    <col min="6" max="6" width="6.140625" bestFit="1" customWidth="1"/>
    <col min="9" max="10" width="11.140625" customWidth="1"/>
  </cols>
  <sheetData>
    <row r="1" spans="1:12" ht="39" x14ac:dyDescent="0.25">
      <c r="A1" s="2"/>
      <c r="B1" s="2" t="s">
        <v>27</v>
      </c>
      <c r="C1" s="2" t="s">
        <v>53</v>
      </c>
      <c r="D1" s="2" t="s">
        <v>50</v>
      </c>
      <c r="E1" s="2" t="s">
        <v>51</v>
      </c>
      <c r="F1" s="2" t="s">
        <v>52</v>
      </c>
      <c r="G1" s="31" t="s">
        <v>93</v>
      </c>
      <c r="H1" s="51" t="s">
        <v>99</v>
      </c>
      <c r="I1" s="32" t="s">
        <v>157</v>
      </c>
      <c r="J1" s="32" t="s">
        <v>25</v>
      </c>
      <c r="K1" s="39" t="s">
        <v>112</v>
      </c>
    </row>
    <row r="2" spans="1:12" x14ac:dyDescent="0.25">
      <c r="A2" s="13" t="s">
        <v>16</v>
      </c>
      <c r="B2" s="13" t="s">
        <v>102</v>
      </c>
      <c r="C2" s="13" t="s">
        <v>158</v>
      </c>
      <c r="D2" s="13" t="s">
        <v>41</v>
      </c>
      <c r="E2" s="13" t="s">
        <v>29</v>
      </c>
      <c r="F2" s="27" t="s">
        <v>30</v>
      </c>
      <c r="G2" s="40"/>
      <c r="H2" s="40"/>
      <c r="I2" s="199"/>
      <c r="J2" s="199"/>
      <c r="K2" s="56">
        <f>SUM(G2:J2)</f>
        <v>0</v>
      </c>
    </row>
    <row r="3" spans="1:12" x14ac:dyDescent="0.25">
      <c r="A3" s="13" t="s">
        <v>17</v>
      </c>
      <c r="B3" s="13" t="s">
        <v>103</v>
      </c>
      <c r="C3" s="13" t="s">
        <v>158</v>
      </c>
      <c r="D3" s="13" t="s">
        <v>43</v>
      </c>
      <c r="E3" s="13" t="s">
        <v>29</v>
      </c>
      <c r="F3" s="27" t="s">
        <v>30</v>
      </c>
      <c r="G3" s="40"/>
      <c r="H3" s="40"/>
      <c r="I3" s="40"/>
      <c r="J3" s="40"/>
      <c r="K3" s="56">
        <f t="shared" ref="K3:K10" si="0">SUM(G3:J3)</f>
        <v>0</v>
      </c>
    </row>
    <row r="4" spans="1:12" x14ac:dyDescent="0.25">
      <c r="A4" s="13" t="s">
        <v>18</v>
      </c>
      <c r="B4" s="13" t="s">
        <v>104</v>
      </c>
      <c r="C4" s="13" t="s">
        <v>158</v>
      </c>
      <c r="D4" s="13" t="s">
        <v>44</v>
      </c>
      <c r="E4" s="13" t="s">
        <v>29</v>
      </c>
      <c r="F4" s="27" t="s">
        <v>30</v>
      </c>
      <c r="G4" s="40"/>
      <c r="H4" s="40"/>
      <c r="I4" s="40"/>
      <c r="J4" s="40"/>
      <c r="K4" s="56">
        <f t="shared" si="0"/>
        <v>0</v>
      </c>
    </row>
    <row r="5" spans="1:12" x14ac:dyDescent="0.25">
      <c r="A5" s="13" t="s">
        <v>19</v>
      </c>
      <c r="B5" s="13" t="s">
        <v>105</v>
      </c>
      <c r="C5" s="13" t="s">
        <v>158</v>
      </c>
      <c r="D5" s="13" t="s">
        <v>45</v>
      </c>
      <c r="E5" s="13" t="s">
        <v>29</v>
      </c>
      <c r="F5" s="27" t="s">
        <v>30</v>
      </c>
      <c r="G5" s="40"/>
      <c r="H5" s="40"/>
      <c r="I5" s="40"/>
      <c r="J5" s="40"/>
      <c r="K5" s="56">
        <f t="shared" si="0"/>
        <v>0</v>
      </c>
    </row>
    <row r="6" spans="1:12" x14ac:dyDescent="0.25">
      <c r="A6" s="13" t="s">
        <v>20</v>
      </c>
      <c r="B6" s="13" t="s">
        <v>106</v>
      </c>
      <c r="C6" s="13" t="s">
        <v>158</v>
      </c>
      <c r="D6" s="13" t="s">
        <v>47</v>
      </c>
      <c r="E6" s="13" t="s">
        <v>29</v>
      </c>
      <c r="F6" s="27" t="s">
        <v>30</v>
      </c>
      <c r="G6" s="40"/>
      <c r="H6" s="40"/>
      <c r="I6" s="40"/>
      <c r="J6" s="40"/>
      <c r="K6" s="56">
        <f t="shared" si="0"/>
        <v>0</v>
      </c>
    </row>
    <row r="7" spans="1:12" x14ac:dyDescent="0.25">
      <c r="A7" s="13" t="s">
        <v>107</v>
      </c>
      <c r="B7" s="13" t="s">
        <v>107</v>
      </c>
      <c r="C7" s="13" t="s">
        <v>158</v>
      </c>
      <c r="D7" s="13" t="s">
        <v>57</v>
      </c>
      <c r="E7" s="13" t="s">
        <v>29</v>
      </c>
      <c r="F7" s="27" t="s">
        <v>30</v>
      </c>
      <c r="G7" s="40"/>
      <c r="H7" s="40"/>
      <c r="I7" s="40"/>
      <c r="J7" s="40"/>
      <c r="K7" s="56">
        <f t="shared" si="0"/>
        <v>0</v>
      </c>
    </row>
    <row r="8" spans="1:12" x14ac:dyDescent="0.25">
      <c r="A8" s="13" t="s">
        <v>108</v>
      </c>
      <c r="B8" s="13" t="s">
        <v>108</v>
      </c>
      <c r="C8" s="13" t="s">
        <v>158</v>
      </c>
      <c r="D8" s="13" t="s">
        <v>114</v>
      </c>
      <c r="E8" s="13" t="s">
        <v>29</v>
      </c>
      <c r="F8" s="27" t="s">
        <v>30</v>
      </c>
      <c r="G8" s="40"/>
      <c r="H8" s="40"/>
      <c r="I8" s="40"/>
      <c r="J8" s="40"/>
      <c r="K8" s="56">
        <f t="shared" si="0"/>
        <v>0</v>
      </c>
    </row>
    <row r="9" spans="1:12" ht="15.75" x14ac:dyDescent="0.25">
      <c r="A9" s="16" t="s">
        <v>87</v>
      </c>
      <c r="B9" s="178" t="s">
        <v>159</v>
      </c>
      <c r="C9" s="13" t="s">
        <v>158</v>
      </c>
      <c r="D9" s="13" t="s">
        <v>46</v>
      </c>
      <c r="E9" s="13" t="s">
        <v>29</v>
      </c>
      <c r="F9" s="27" t="s">
        <v>30</v>
      </c>
      <c r="G9" s="40"/>
      <c r="H9" s="40"/>
      <c r="I9" s="40"/>
      <c r="J9" s="40"/>
      <c r="K9" s="56">
        <f t="shared" si="0"/>
        <v>0</v>
      </c>
    </row>
    <row r="10" spans="1:12" ht="15.75" thickBot="1" x14ac:dyDescent="0.3">
      <c r="A10" s="13" t="s">
        <v>109</v>
      </c>
      <c r="B10" s="13" t="s">
        <v>109</v>
      </c>
      <c r="C10" s="13" t="s">
        <v>158</v>
      </c>
      <c r="D10" s="13" t="s">
        <v>115</v>
      </c>
      <c r="E10" s="13" t="s">
        <v>29</v>
      </c>
      <c r="F10" s="27" t="s">
        <v>30</v>
      </c>
      <c r="G10" s="40"/>
      <c r="H10" s="40"/>
      <c r="I10" s="40"/>
      <c r="J10" s="40"/>
      <c r="K10" s="56">
        <f t="shared" si="0"/>
        <v>0</v>
      </c>
    </row>
    <row r="11" spans="1:12" ht="15.75" thickBot="1" x14ac:dyDescent="0.3">
      <c r="G11" s="53">
        <f>SUM(G2:G10)</f>
        <v>0</v>
      </c>
      <c r="H11" s="54">
        <f>SUM(H2:H10)</f>
        <v>0</v>
      </c>
      <c r="I11" s="54">
        <f>SUM(I2:I10)</f>
        <v>0</v>
      </c>
      <c r="J11" s="54">
        <f>SUM(J2:J10)</f>
        <v>0</v>
      </c>
      <c r="K11" s="55">
        <f>SUM(K2:K10)</f>
        <v>0</v>
      </c>
    </row>
    <row r="15" spans="1:12" ht="63.75" customHeight="1" x14ac:dyDescent="0.25">
      <c r="G15" s="210"/>
      <c r="H15" s="210"/>
      <c r="I15" s="210"/>
      <c r="J15" s="210"/>
      <c r="K15" s="210"/>
      <c r="L15" s="210"/>
    </row>
  </sheetData>
  <mergeCells count="1">
    <mergeCell ref="G15:L1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04E49-484F-4CB6-80D1-24F166075030}">
  <dimension ref="A1:I5"/>
  <sheetViews>
    <sheetView workbookViewId="0">
      <selection activeCell="I8" sqref="I8"/>
    </sheetView>
  </sheetViews>
  <sheetFormatPr defaultRowHeight="15" x14ac:dyDescent="0.25"/>
  <cols>
    <col min="1" max="2" width="24.7109375" bestFit="1" customWidth="1"/>
    <col min="3" max="3" width="12.5703125" customWidth="1"/>
    <col min="4" max="4" width="6.140625" bestFit="1" customWidth="1"/>
    <col min="5" max="5" width="4.7109375" bestFit="1" customWidth="1"/>
    <col min="6" max="6" width="6.140625" bestFit="1" customWidth="1"/>
  </cols>
  <sheetData>
    <row r="1" spans="1:9" ht="38.25" customHeight="1" x14ac:dyDescent="0.25">
      <c r="A1" s="63"/>
      <c r="B1" s="63" t="s">
        <v>27</v>
      </c>
      <c r="C1" s="63" t="s">
        <v>53</v>
      </c>
      <c r="D1" s="63" t="s">
        <v>50</v>
      </c>
      <c r="E1" s="63" t="s">
        <v>51</v>
      </c>
      <c r="F1" s="63" t="s">
        <v>52</v>
      </c>
      <c r="G1" s="32" t="s">
        <v>84</v>
      </c>
      <c r="H1" s="39" t="s">
        <v>112</v>
      </c>
    </row>
    <row r="2" spans="1:9" x14ac:dyDescent="0.25">
      <c r="A2" s="14" t="s">
        <v>15</v>
      </c>
      <c r="B2" s="14" t="s">
        <v>60</v>
      </c>
      <c r="C2" s="14"/>
      <c r="D2" s="14" t="s">
        <v>41</v>
      </c>
      <c r="E2" s="14" t="s">
        <v>29</v>
      </c>
      <c r="F2" s="28" t="s">
        <v>42</v>
      </c>
      <c r="G2" s="15"/>
      <c r="H2" s="15"/>
    </row>
    <row r="3" spans="1:9" ht="15.75" x14ac:dyDescent="0.25">
      <c r="A3" s="14" t="s">
        <v>86</v>
      </c>
      <c r="B3" s="14" t="s">
        <v>59</v>
      </c>
      <c r="C3" s="14"/>
      <c r="D3" s="14" t="s">
        <v>43</v>
      </c>
      <c r="E3" s="14" t="s">
        <v>29</v>
      </c>
      <c r="F3" s="28" t="s">
        <v>42</v>
      </c>
      <c r="G3" s="15"/>
      <c r="H3" s="15"/>
      <c r="I3" s="76"/>
    </row>
    <row r="4" spans="1:9" ht="15.75" thickBot="1" x14ac:dyDescent="0.3">
      <c r="A4" s="10" t="s">
        <v>21</v>
      </c>
      <c r="B4" s="10"/>
      <c r="C4" s="10"/>
      <c r="D4" s="10" t="s">
        <v>48</v>
      </c>
      <c r="E4" s="10" t="s">
        <v>29</v>
      </c>
      <c r="F4" s="25" t="s">
        <v>49</v>
      </c>
      <c r="G4" s="10"/>
      <c r="H4" s="59"/>
    </row>
    <row r="5" spans="1:9" ht="15.75" thickBot="1" x14ac:dyDescent="0.3">
      <c r="G5" s="58"/>
      <c r="H5" s="64">
        <f>SUM(H2:H4)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21-22 Secondary Programs Budget</vt:lpstr>
      <vt:lpstr>Contributed Revenues</vt:lpstr>
      <vt:lpstr>Secondary Artists</vt:lpstr>
      <vt:lpstr>Tangled Up in You</vt:lpstr>
      <vt:lpstr>In-School Program</vt:lpstr>
      <vt:lpstr>Special Projects</vt:lpstr>
      <vt:lpstr>Production R&amp;D</vt:lpstr>
      <vt:lpstr>'21-22 Secondary Programs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Arlt</dc:creator>
  <cp:lastModifiedBy>Emily Gray</cp:lastModifiedBy>
  <dcterms:created xsi:type="dcterms:W3CDTF">2020-05-18T19:53:14Z</dcterms:created>
  <dcterms:modified xsi:type="dcterms:W3CDTF">2021-05-24T13:55:33Z</dcterms:modified>
</cp:coreProperties>
</file>