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use Shared\All Staff\Annual Reports\2020-2021 Annual Report\Process Documentation Samples by Department\Teachers\"/>
    </mc:Choice>
  </mc:AlternateContent>
  <xr:revisionPtr revIDLastSave="0" documentId="13_ncr:1_{F772DD27-635A-4635-BC2B-322CB6B5C109}" xr6:coauthVersionLast="47" xr6:coauthVersionMax="47" xr10:uidLastSave="{00000000-0000-0000-0000-000000000000}"/>
  <bookViews>
    <workbookView xWindow="-28920" yWindow="-105" windowWidth="29040" windowHeight="15840" tabRatio="215" firstSheet="1" activeTab="1" xr2:uid="{00000000-000D-0000-FFFF-FFFF00000000}"/>
  </bookViews>
  <sheets>
    <sheet name="Criteria" sheetId="17" r:id="rId1"/>
    <sheet name="ATTS 2022" sheetId="15" r:id="rId2"/>
    <sheet name="Scholarship Winners" sheetId="18" r:id="rId3"/>
  </sheets>
  <definedNames>
    <definedName name="_xlnm._FilterDatabase" localSheetId="1" hidden="1">'ATTS 2022'!$B$5:$AO$5</definedName>
    <definedName name="_xlnm.Print_Area" localSheetId="2">'Scholarship Winners'!$A$1:$F$27</definedName>
    <definedName name="_xlnm.Print_Titles" localSheetId="1">'ATTS 2022'!$1:$5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18" l="1"/>
  <c r="B17" i="18"/>
  <c r="P10" i="15"/>
  <c r="AC10" i="15"/>
  <c r="AB10" i="15"/>
  <c r="AN48" i="15" l="1"/>
  <c r="AN49" i="15"/>
  <c r="AD48" i="15"/>
  <c r="AA10" i="15"/>
  <c r="Z48" i="15"/>
  <c r="Z49" i="15"/>
  <c r="E1" i="18" l="1"/>
  <c r="C6" i="18"/>
  <c r="D2" i="18"/>
  <c r="C3" i="18"/>
  <c r="D3" i="18"/>
  <c r="C4" i="18"/>
  <c r="D4" i="18"/>
  <c r="C5" i="18"/>
  <c r="D5" i="18"/>
  <c r="D6" i="18"/>
  <c r="C7" i="18"/>
  <c r="D7" i="18"/>
  <c r="C8" i="18"/>
  <c r="D8" i="18"/>
  <c r="C9" i="18"/>
  <c r="D9" i="18"/>
  <c r="C10" i="18"/>
  <c r="D10" i="18"/>
  <c r="C11" i="18"/>
  <c r="D11" i="18"/>
  <c r="C12" i="18"/>
  <c r="D12" i="18"/>
  <c r="C13" i="18"/>
  <c r="D13" i="18"/>
  <c r="C14" i="18"/>
  <c r="D14" i="18"/>
  <c r="C15" i="18"/>
  <c r="D15" i="18"/>
  <c r="C16" i="18"/>
  <c r="D16" i="18"/>
  <c r="C17" i="18"/>
  <c r="D17" i="18"/>
  <c r="C18" i="18"/>
  <c r="D18" i="18"/>
  <c r="C19" i="18"/>
  <c r="D19" i="18"/>
  <c r="C20" i="18"/>
  <c r="D20" i="18"/>
  <c r="C2" i="18"/>
  <c r="B3" i="18"/>
  <c r="B4" i="18"/>
  <c r="B5" i="18"/>
  <c r="B6" i="18"/>
  <c r="B7" i="18"/>
  <c r="B8" i="18"/>
  <c r="B9" i="18"/>
  <c r="B10" i="18"/>
  <c r="B11" i="18"/>
  <c r="B12" i="18"/>
  <c r="B13" i="18"/>
  <c r="B14" i="18"/>
  <c r="B15" i="18"/>
  <c r="B16" i="18"/>
  <c r="B18" i="18"/>
  <c r="B19" i="18"/>
  <c r="B20" i="18"/>
  <c r="B2" i="18"/>
  <c r="AD14" i="15" l="1"/>
  <c r="AB23" i="15"/>
  <c r="AB15" i="15"/>
  <c r="AA29" i="15" l="1"/>
  <c r="AA33" i="15"/>
  <c r="AA32" i="15"/>
  <c r="AA17" i="15"/>
  <c r="AA42" i="15"/>
  <c r="AA43" i="15"/>
  <c r="AA30" i="15"/>
  <c r="AA28" i="15"/>
  <c r="AA48" i="15"/>
  <c r="AE48" i="15" s="1"/>
  <c r="AA39" i="15"/>
  <c r="AA8" i="15"/>
  <c r="AA12" i="15"/>
  <c r="AA44" i="15"/>
  <c r="AA13" i="15"/>
  <c r="AA45" i="15"/>
  <c r="AA34" i="15"/>
  <c r="AA46" i="15"/>
  <c r="AA6" i="15"/>
  <c r="AA15" i="15"/>
  <c r="AA25" i="15"/>
  <c r="AA37" i="15"/>
  <c r="AA27" i="15"/>
  <c r="AA40" i="15"/>
  <c r="AA21" i="15"/>
  <c r="AA49" i="15"/>
  <c r="AA18" i="15"/>
  <c r="AA7" i="15"/>
  <c r="AA11" i="15"/>
  <c r="AA41" i="15"/>
  <c r="AA20" i="15"/>
  <c r="AA26" i="15"/>
  <c r="AA19" i="15"/>
  <c r="AA22" i="15"/>
  <c r="AA36" i="15"/>
  <c r="AA9" i="15"/>
  <c r="AA35" i="15"/>
  <c r="AA23" i="15"/>
  <c r="AA47" i="15"/>
  <c r="AA31" i="15"/>
  <c r="AA24" i="15"/>
  <c r="AA16" i="15"/>
  <c r="AA38" i="15"/>
  <c r="AA14" i="15"/>
  <c r="AE14" i="15" s="1"/>
  <c r="T34" i="15" l="1"/>
  <c r="T14" i="15"/>
  <c r="R15" i="15" l="1"/>
  <c r="AD32" i="15" l="1"/>
  <c r="AD17" i="15"/>
  <c r="AD42" i="15"/>
  <c r="AD43" i="15"/>
  <c r="AD30" i="15"/>
  <c r="AD28" i="15"/>
  <c r="AD10" i="15"/>
  <c r="AE32" i="15"/>
  <c r="AE17" i="15"/>
  <c r="AE42" i="15"/>
  <c r="AE43" i="15"/>
  <c r="AE30" i="15"/>
  <c r="AE28" i="15"/>
  <c r="AE10" i="15"/>
  <c r="AE39" i="15"/>
  <c r="AD49" i="15"/>
  <c r="AE49" i="15"/>
  <c r="AE18" i="15"/>
  <c r="AE7" i="15"/>
  <c r="AH21" i="15"/>
  <c r="AH49" i="15"/>
  <c r="AH18" i="15"/>
  <c r="AH7" i="15"/>
  <c r="AH11" i="15"/>
  <c r="AH41" i="15"/>
  <c r="AH32" i="15"/>
  <c r="AH17" i="15"/>
  <c r="AH42" i="15"/>
  <c r="AH43" i="15"/>
  <c r="AH30" i="15"/>
  <c r="AH28" i="15"/>
  <c r="AH10" i="15"/>
  <c r="AH48" i="15"/>
  <c r="AH39" i="15"/>
  <c r="K48" i="15"/>
  <c r="L48" i="15"/>
  <c r="M48" i="15" s="1"/>
  <c r="K49" i="15"/>
  <c r="L49" i="15"/>
  <c r="K38" i="15"/>
  <c r="L38" i="15"/>
  <c r="S49" i="15"/>
  <c r="T49" i="15"/>
  <c r="S18" i="15"/>
  <c r="T18" i="15"/>
  <c r="S7" i="15"/>
  <c r="T7" i="15"/>
  <c r="S11" i="15"/>
  <c r="T11" i="15"/>
  <c r="S41" i="15"/>
  <c r="T41" i="15"/>
  <c r="S20" i="15"/>
  <c r="T20" i="15"/>
  <c r="S26" i="15"/>
  <c r="T26" i="15"/>
  <c r="S19" i="15"/>
  <c r="T19" i="15"/>
  <c r="S22" i="15"/>
  <c r="T22" i="15"/>
  <c r="S36" i="15"/>
  <c r="T36" i="15"/>
  <c r="S9" i="15"/>
  <c r="T9" i="15"/>
  <c r="S35" i="15"/>
  <c r="T35" i="15"/>
  <c r="S39" i="15"/>
  <c r="T39" i="15"/>
  <c r="S32" i="15"/>
  <c r="S17" i="15"/>
  <c r="T17" i="15"/>
  <c r="S42" i="15"/>
  <c r="T42" i="15"/>
  <c r="S43" i="15"/>
  <c r="T43" i="15"/>
  <c r="S30" i="15"/>
  <c r="T30" i="15"/>
  <c r="S28" i="15"/>
  <c r="T28" i="15"/>
  <c r="S10" i="15"/>
  <c r="S48" i="15"/>
  <c r="T48" i="15"/>
  <c r="Q32" i="15"/>
  <c r="T32" i="15" s="1"/>
  <c r="Q10" i="15"/>
  <c r="T10" i="15" s="1"/>
  <c r="Q8" i="15"/>
  <c r="Q18" i="15"/>
  <c r="AO48" i="15" l="1"/>
  <c r="M38" i="15"/>
  <c r="M49" i="15"/>
  <c r="AO49" i="15" s="1"/>
  <c r="C1" i="18" l="1"/>
  <c r="D1" i="18"/>
  <c r="F1" i="18"/>
  <c r="AN9" i="15" l="1"/>
  <c r="AN6" i="15"/>
  <c r="AN7" i="15"/>
  <c r="AN14" i="15"/>
  <c r="AN13" i="15"/>
  <c r="AN23" i="15"/>
  <c r="AN22" i="15"/>
  <c r="AN39" i="15"/>
  <c r="AN21" i="15"/>
  <c r="AN24" i="15"/>
  <c r="AN15" i="15"/>
  <c r="AN20" i="15"/>
  <c r="AN18" i="15"/>
  <c r="AN16" i="15"/>
  <c r="AN17" i="15"/>
  <c r="AN11" i="15"/>
  <c r="AN30" i="15"/>
  <c r="AN29" i="15"/>
  <c r="AN25" i="15"/>
  <c r="AN19" i="15"/>
  <c r="AN10" i="15"/>
  <c r="AN36" i="15"/>
  <c r="AN27" i="15"/>
  <c r="AN32" i="15"/>
  <c r="AN34" i="15"/>
  <c r="AN33" i="15"/>
  <c r="AN12" i="15"/>
  <c r="AN37" i="15"/>
  <c r="AN28" i="15"/>
  <c r="AN38" i="15"/>
  <c r="AN26" i="15"/>
  <c r="AN44" i="15"/>
  <c r="AN43" i="15"/>
  <c r="AN41" i="15"/>
  <c r="AN35" i="15"/>
  <c r="AN31" i="15"/>
  <c r="AN42" i="15"/>
  <c r="AN45" i="15"/>
  <c r="AN46" i="15"/>
  <c r="AN40" i="15"/>
  <c r="AN47" i="15"/>
  <c r="AN8" i="15"/>
  <c r="C59" i="17"/>
  <c r="C65" i="17" s="1"/>
  <c r="C42" i="17"/>
  <c r="C24" i="17"/>
  <c r="C63" i="17" s="1"/>
  <c r="C9" i="17"/>
  <c r="C62" i="17" s="1"/>
  <c r="C64" i="17" l="1"/>
  <c r="C66" i="17"/>
  <c r="Z8" i="15"/>
  <c r="S6" i="15"/>
  <c r="S25" i="15"/>
  <c r="S23" i="15"/>
  <c r="S13" i="15"/>
  <c r="S33" i="15"/>
  <c r="S27" i="15"/>
  <c r="S12" i="15"/>
  <c r="S37" i="15"/>
  <c r="S44" i="15"/>
  <c r="S15" i="15"/>
  <c r="S16" i="15"/>
  <c r="S38" i="15"/>
  <c r="S24" i="15"/>
  <c r="S29" i="15"/>
  <c r="S21" i="15"/>
  <c r="S31" i="15"/>
  <c r="S45" i="15"/>
  <c r="S34" i="15"/>
  <c r="S46" i="15"/>
  <c r="S40" i="15"/>
  <c r="S47" i="15"/>
  <c r="S14" i="15"/>
  <c r="AH8" i="15"/>
  <c r="AH13" i="15"/>
  <c r="AH36" i="15"/>
  <c r="AH27" i="15"/>
  <c r="AH25" i="15"/>
  <c r="AH14" i="15"/>
  <c r="AH20" i="15"/>
  <c r="AH33" i="15"/>
  <c r="AH16" i="15"/>
  <c r="AH6" i="15"/>
  <c r="AH9" i="15"/>
  <c r="AH24" i="15"/>
  <c r="AH38" i="15"/>
  <c r="AH37" i="15"/>
  <c r="AH23" i="15"/>
  <c r="AH22" i="15"/>
  <c r="AH29" i="15"/>
  <c r="AH12" i="15"/>
  <c r="AH15" i="15"/>
  <c r="AH44" i="15"/>
  <c r="AH45" i="15"/>
  <c r="AH34" i="15"/>
  <c r="AH46" i="15"/>
  <c r="AH40" i="15"/>
  <c r="AH26" i="15"/>
  <c r="AH19" i="15"/>
  <c r="AH35" i="15"/>
  <c r="AH47" i="15"/>
  <c r="AH31" i="15"/>
  <c r="AE29" i="15"/>
  <c r="AE33" i="15"/>
  <c r="AE12" i="15"/>
  <c r="AE44" i="15"/>
  <c r="AE13" i="15"/>
  <c r="AE45" i="15"/>
  <c r="AE34" i="15"/>
  <c r="AE46" i="15"/>
  <c r="AE6" i="15"/>
  <c r="AE15" i="15"/>
  <c r="AE25" i="15"/>
  <c r="AE37" i="15"/>
  <c r="AE27" i="15"/>
  <c r="AE40" i="15"/>
  <c r="AE11" i="15"/>
  <c r="AE41" i="15"/>
  <c r="AE20" i="15"/>
  <c r="AE26" i="15"/>
  <c r="AE19" i="15"/>
  <c r="AE22" i="15"/>
  <c r="AE36" i="15"/>
  <c r="AE9" i="15"/>
  <c r="AE35" i="15"/>
  <c r="AE23" i="15"/>
  <c r="AE47" i="15"/>
  <c r="AE31" i="15"/>
  <c r="AE24" i="15"/>
  <c r="AE16" i="15"/>
  <c r="AE38" i="15"/>
  <c r="AD29" i="15"/>
  <c r="AD33" i="15"/>
  <c r="AD39" i="15"/>
  <c r="AD12" i="15"/>
  <c r="AD44" i="15"/>
  <c r="AD13" i="15"/>
  <c r="AD45" i="15"/>
  <c r="AD34" i="15"/>
  <c r="AD46" i="15"/>
  <c r="AD6" i="15"/>
  <c r="AD25" i="15"/>
  <c r="AD37" i="15"/>
  <c r="AD27" i="15"/>
  <c r="AD40" i="15"/>
  <c r="AD18" i="15"/>
  <c r="AD7" i="15"/>
  <c r="AD11" i="15"/>
  <c r="AD41" i="15"/>
  <c r="AD20" i="15"/>
  <c r="AD26" i="15"/>
  <c r="AD19" i="15"/>
  <c r="AD22" i="15"/>
  <c r="AD36" i="15"/>
  <c r="AD9" i="15"/>
  <c r="AD35" i="15"/>
  <c r="AD23" i="15"/>
  <c r="AD47" i="15"/>
  <c r="AD31" i="15"/>
  <c r="AD24" i="15"/>
  <c r="AD16" i="15"/>
  <c r="AD38" i="15"/>
  <c r="AD21" i="15"/>
  <c r="AD15" i="15"/>
  <c r="AD8" i="15"/>
  <c r="Z29" i="15" l="1"/>
  <c r="Z33" i="15"/>
  <c r="Z32" i="15"/>
  <c r="Z17" i="15"/>
  <c r="Z42" i="15"/>
  <c r="Z43" i="15"/>
  <c r="Z30" i="15"/>
  <c r="Z28" i="15"/>
  <c r="Z10" i="15"/>
  <c r="Z39" i="15"/>
  <c r="Z12" i="15"/>
  <c r="Z44" i="15"/>
  <c r="Z13" i="15"/>
  <c r="Z45" i="15"/>
  <c r="Z34" i="15"/>
  <c r="Z46" i="15"/>
  <c r="Z6" i="15"/>
  <c r="Z15" i="15"/>
  <c r="Z25" i="15"/>
  <c r="Z37" i="15"/>
  <c r="Z27" i="15"/>
  <c r="Z40" i="15"/>
  <c r="Z21" i="15"/>
  <c r="Z18" i="15"/>
  <c r="Z7" i="15"/>
  <c r="Z11" i="15"/>
  <c r="Z41" i="15"/>
  <c r="Z20" i="15"/>
  <c r="Z26" i="15"/>
  <c r="Z19" i="15"/>
  <c r="Z22" i="15"/>
  <c r="Z36" i="15"/>
  <c r="Z9" i="15"/>
  <c r="Z35" i="15"/>
  <c r="Z23" i="15"/>
  <c r="Z47" i="15"/>
  <c r="Z31" i="15"/>
  <c r="Z24" i="15"/>
  <c r="Z16" i="15"/>
  <c r="Z38" i="15"/>
  <c r="AO38" i="15" s="1"/>
  <c r="Z14" i="15"/>
  <c r="T21" i="15" l="1"/>
  <c r="T25" i="15"/>
  <c r="T13" i="15"/>
  <c r="T24" i="15"/>
  <c r="T33" i="15"/>
  <c r="T23" i="15"/>
  <c r="T6" i="15"/>
  <c r="T27" i="15"/>
  <c r="T38" i="15"/>
  <c r="T29" i="15"/>
  <c r="T16" i="15"/>
  <c r="T15" i="15"/>
  <c r="T37" i="15"/>
  <c r="T12" i="15"/>
  <c r="T44" i="15"/>
  <c r="T45" i="15"/>
  <c r="T46" i="15"/>
  <c r="T40" i="15"/>
  <c r="T47" i="15"/>
  <c r="T31" i="15"/>
  <c r="L29" i="15" l="1"/>
  <c r="L33" i="15"/>
  <c r="L32" i="15"/>
  <c r="L17" i="15"/>
  <c r="L42" i="15"/>
  <c r="L43" i="15"/>
  <c r="L30" i="15"/>
  <c r="L28" i="15"/>
  <c r="L10" i="15"/>
  <c r="L39" i="15"/>
  <c r="L8" i="15"/>
  <c r="L12" i="15"/>
  <c r="L44" i="15"/>
  <c r="L13" i="15"/>
  <c r="L45" i="15"/>
  <c r="L34" i="15"/>
  <c r="L46" i="15"/>
  <c r="L6" i="15"/>
  <c r="L15" i="15"/>
  <c r="L25" i="15"/>
  <c r="L37" i="15"/>
  <c r="L27" i="15"/>
  <c r="L40" i="15"/>
  <c r="L21" i="15"/>
  <c r="L18" i="15"/>
  <c r="L7" i="15"/>
  <c r="L11" i="15"/>
  <c r="L41" i="15"/>
  <c r="L20" i="15"/>
  <c r="L26" i="15"/>
  <c r="L19" i="15"/>
  <c r="L22" i="15"/>
  <c r="L36" i="15"/>
  <c r="L9" i="15"/>
  <c r="L35" i="15"/>
  <c r="L23" i="15"/>
  <c r="L47" i="15"/>
  <c r="L31" i="15"/>
  <c r="L24" i="15"/>
  <c r="L16" i="15"/>
  <c r="L14" i="15"/>
  <c r="K29" i="15"/>
  <c r="M29" i="15" s="1"/>
  <c r="AO29" i="15" s="1"/>
  <c r="K33" i="15"/>
  <c r="K32" i="15"/>
  <c r="M32" i="15" s="1"/>
  <c r="AO32" i="15" s="1"/>
  <c r="K17" i="15"/>
  <c r="K42" i="15"/>
  <c r="M42" i="15" s="1"/>
  <c r="AO42" i="15" s="1"/>
  <c r="K43" i="15"/>
  <c r="K30" i="15"/>
  <c r="K28" i="15"/>
  <c r="K10" i="15"/>
  <c r="K39" i="15"/>
  <c r="K8" i="15"/>
  <c r="K12" i="15"/>
  <c r="K44" i="15"/>
  <c r="K13" i="15"/>
  <c r="K45" i="15"/>
  <c r="K34" i="15"/>
  <c r="K46" i="15"/>
  <c r="M46" i="15" s="1"/>
  <c r="AO46" i="15" s="1"/>
  <c r="K6" i="15"/>
  <c r="K15" i="15"/>
  <c r="M15" i="15" s="1"/>
  <c r="AO15" i="15" s="1"/>
  <c r="K25" i="15"/>
  <c r="K37" i="15"/>
  <c r="M37" i="15" s="1"/>
  <c r="AO37" i="15" s="1"/>
  <c r="K27" i="15"/>
  <c r="K40" i="15"/>
  <c r="K21" i="15"/>
  <c r="K18" i="15"/>
  <c r="K7" i="15"/>
  <c r="K11" i="15"/>
  <c r="K41" i="15"/>
  <c r="K20" i="15"/>
  <c r="K26" i="15"/>
  <c r="K19" i="15"/>
  <c r="K22" i="15"/>
  <c r="K36" i="15"/>
  <c r="K9" i="15"/>
  <c r="M9" i="15" s="1"/>
  <c r="AO9" i="15" s="1"/>
  <c r="K35" i="15"/>
  <c r="K23" i="15"/>
  <c r="M23" i="15" s="1"/>
  <c r="AO23" i="15" s="1"/>
  <c r="K47" i="15"/>
  <c r="K31" i="15"/>
  <c r="K24" i="15"/>
  <c r="K16" i="15"/>
  <c r="K14" i="15"/>
  <c r="M22" i="15" l="1"/>
  <c r="AO22" i="15" s="1"/>
  <c r="M45" i="15"/>
  <c r="AO45" i="15" s="1"/>
  <c r="M8" i="15"/>
  <c r="AO8" i="15" s="1"/>
  <c r="M14" i="15"/>
  <c r="AO14" i="15" s="1"/>
  <c r="M26" i="15"/>
  <c r="AO26" i="15" s="1"/>
  <c r="M10" i="15"/>
  <c r="AO10" i="15" s="1"/>
  <c r="M18" i="15"/>
  <c r="AO18" i="15" s="1"/>
  <c r="M44" i="15"/>
  <c r="AO44" i="15" s="1"/>
  <c r="M11" i="15"/>
  <c r="AO11" i="15" s="1"/>
  <c r="M31" i="15"/>
  <c r="AO31" i="15" s="1"/>
  <c r="M30" i="15"/>
  <c r="AO30" i="15" s="1"/>
  <c r="M24" i="15"/>
  <c r="AO24" i="15" s="1"/>
  <c r="M40" i="15"/>
  <c r="AO40" i="15" s="1"/>
  <c r="M35" i="15"/>
  <c r="AO35" i="15" s="1"/>
  <c r="M19" i="15"/>
  <c r="AO19" i="15" s="1"/>
  <c r="M41" i="15"/>
  <c r="AO41" i="15" s="1"/>
  <c r="M21" i="15"/>
  <c r="AO21" i="15" s="1"/>
  <c r="M25" i="15"/>
  <c r="AO25" i="15" s="1"/>
  <c r="M34" i="15"/>
  <c r="AO34" i="15" s="1"/>
  <c r="M12" i="15"/>
  <c r="AO12" i="15" s="1"/>
  <c r="M28" i="15"/>
  <c r="AO28" i="15" s="1"/>
  <c r="M17" i="15"/>
  <c r="AO17" i="15" s="1"/>
  <c r="M16" i="15"/>
  <c r="AO16" i="15" s="1"/>
  <c r="M47" i="15"/>
  <c r="AO47" i="15" s="1"/>
  <c r="M36" i="15"/>
  <c r="AO36" i="15" s="1"/>
  <c r="M20" i="15"/>
  <c r="AO20" i="15" s="1"/>
  <c r="M7" i="15"/>
  <c r="AO7" i="15" s="1"/>
  <c r="M27" i="15"/>
  <c r="AO27" i="15" s="1"/>
  <c r="M6" i="15"/>
  <c r="AO6" i="15" s="1"/>
  <c r="M13" i="15"/>
  <c r="AO13" i="15" s="1"/>
  <c r="M39" i="15"/>
  <c r="AO39" i="15" s="1"/>
  <c r="M43" i="15"/>
  <c r="AO43" i="15" s="1"/>
  <c r="M33" i="15"/>
  <c r="AO33" i="15" s="1"/>
  <c r="AE21" i="15"/>
  <c r="AE8" i="15"/>
  <c r="T8" i="15" l="1"/>
  <c r="S8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tc={C4EDA9CF-80B5-4FCC-928B-60734681CB47}</author>
    <author>tc={0C9B09A8-368C-43C0-9A7E-D4172FC35028}</author>
    <author>tc={E955FA2C-6BA7-47A3-8CEB-66E66073AA32}</author>
    <author>tc={EA9A2657-2C65-4D7C-9C26-A27CDA34817D}</author>
    <author>tc={2471B9B3-C08C-4CD1-8365-CCACB3FDC26D}</author>
    <author>tc={543940C1-8D25-493E-BC32-578C9C9F69FE}</author>
    <author>tc={096DBFE7-2E26-4C7C-AE30-37F078608606}</author>
    <author>tc={7AB4E12F-B5C1-40BC-9BD8-51B6875863F2}</author>
    <author>tc={29E0B68B-A784-44D8-9005-162199B97CF2}</author>
  </authors>
  <commentList>
    <comment ref="P5" authorId="0" shapeId="0" xr:uid="{C4EDA9CF-80B5-4FCC-928B-60734681CB47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from ODE database (Oct 19)</t>
      </text>
    </comment>
    <comment ref="Y5" authorId="1" shapeId="0" xr:uid="{0C9B09A8-368C-43C0-9A7E-D4172FC35028}">
      <text>
        <t>[Threaded comment]
Your version of Excel allows you to read this threaded comment; however, any edits to it will get removed if the file is opened in a newer version of Excel. Learn more: https://go.microsoft.com/fwlink/?linkid=870924
Comment:
    in Doug's records</t>
      </text>
    </comment>
    <comment ref="AM6" authorId="2" shapeId="0" xr:uid="{E955FA2C-6BA7-47A3-8CEB-66E66073AA32}">
      <text>
        <t>[Threaded comment]
Your version of Excel allows you to read this threaded comment; however, any edits to it will get removed if the file is opened in a newer version of Excel. Learn more: https://go.microsoft.com/fwlink/?linkid=870924
Comment:
    Becky Suhr attended new advisor mtg</t>
      </text>
    </comment>
    <comment ref="AM12" authorId="3" shapeId="0" xr:uid="{EA9A2657-2C65-4D7C-9C26-A27CDA34817D}">
      <text>
        <t>[Threaded comment]
Your version of Excel allows you to read this threaded comment; however, any edits to it will get removed if the file is opened in a newer version of Excel. Learn more: https://go.microsoft.com/fwlink/?linkid=870924
Comment:
    CoF</t>
      </text>
    </comment>
    <comment ref="AM16" authorId="4" shapeId="0" xr:uid="{2471B9B3-C08C-4CD1-8365-CCACB3FDC26D}">
      <text>
        <t>[Threaded comment]
Your version of Excel allows you to read this threaded comment; however, any edits to it will get removed if the file is opened in a newer version of Excel. Learn more: https://go.microsoft.com/fwlink/?linkid=870924
Comment:
    CoF</t>
      </text>
    </comment>
    <comment ref="AJ23" authorId="5" shapeId="0" xr:uid="{543940C1-8D25-493E-BC32-578C9C9F69FE}">
      <text>
        <t>[Threaded comment]
Your version of Excel allows you to read this threaded comment; however, any edits to it will get removed if the file is opened in a newer version of Excel. Learn more: https://go.microsoft.com/fwlink/?linkid=870924
Comment:
    Bobby and Donna from Morton MS in Sept</t>
      </text>
    </comment>
    <comment ref="P30" authorId="6" shapeId="0" xr:uid="{096DBFE7-2E26-4C7C-AE30-37F078608606}">
      <text>
        <t>[Threaded comment]
Your version of Excel allows you to read this threaded comment; however, any edits to it will get removed if the file is opened in a newer version of Excel. Learn more: https://go.microsoft.com/fwlink/?linkid=870924
Comment:
    Data from www.privateschoolreview.com</t>
      </text>
    </comment>
    <comment ref="AM39" authorId="7" shapeId="0" xr:uid="{7AB4E12F-B5C1-40BC-9BD8-51B6875863F2}">
      <text>
        <t>[Threaded comment]
Your version of Excel allows you to read this threaded comment; however, any edits to it will get removed if the file is opened in a newer version of Excel. Learn more: https://go.microsoft.com/fwlink/?linkid=870924
Comment:
    CoF</t>
      </text>
    </comment>
    <comment ref="P40" authorId="8" shapeId="0" xr:uid="{29E0B68B-A784-44D8-9005-162199B97CF2}">
      <text>
        <t>[Threaded comment]
Your version of Excel allows you to read this threaded comment; however, any edits to it will get removed if the file is opened in a newer version of Excel. Learn more: https://go.microsoft.com/fwlink/?linkid=870924
Comment:
    Data from www.privateschoolreview.com</t>
      </text>
    </comment>
  </commentList>
</comments>
</file>

<file path=xl/sharedStrings.xml><?xml version="1.0" encoding="utf-8"?>
<sst xmlns="http://schemas.openxmlformats.org/spreadsheetml/2006/main" count="283" uniqueCount="211">
  <si>
    <t xml:space="preserve">1. Professional Development </t>
  </si>
  <si>
    <t>Total</t>
  </si>
  <si>
    <t xml:space="preserve">     (professional development attendance data) </t>
  </si>
  <si>
    <t xml:space="preserve">A. Summer Institute (3 points per day, 4 days) </t>
  </si>
  <si>
    <t>Total Professional Development Points</t>
  </si>
  <si>
    <t>2. School Participation</t>
  </si>
  <si>
    <t xml:space="preserve">     (membership and in-school performance data) </t>
  </si>
  <si>
    <t xml:space="preserve">A. Percent of Students at School who are Muse Members </t>
  </si>
  <si>
    <t xml:space="preserve">     (1 point for each percent of school in Muse, up to 10 points) </t>
  </si>
  <si>
    <t xml:space="preserve">     (3 points) </t>
  </si>
  <si>
    <t xml:space="preserve">C. Number of In-School Performances </t>
  </si>
  <si>
    <t xml:space="preserve">     (1 point per performance) </t>
  </si>
  <si>
    <t xml:space="preserve">D. Participation in a Met Live HD in Schools program </t>
  </si>
  <si>
    <t xml:space="preserve">    (1 point per performance) </t>
  </si>
  <si>
    <t xml:space="preserve">E. Muse Club Members Audition for Muse Musical </t>
  </si>
  <si>
    <t xml:space="preserve">    (1 points for any number of students who audition) </t>
  </si>
  <si>
    <t>Total School Participation Points</t>
  </si>
  <si>
    <t xml:space="preserve">3. Out-of-School Ticket Sales </t>
  </si>
  <si>
    <t xml:space="preserve">     (out-of-school ticket data*) </t>
  </si>
  <si>
    <t xml:space="preserve">A. Weighted Ticket Points </t>
  </si>
  <si>
    <t xml:space="preserve">Weighted Tickets Sold = (Partner Tickets x 2) + (Non-partner tickets X 1) </t>
  </si>
  <si>
    <t xml:space="preserve">This weight is to maintain emphasis on programming by arts partners, which </t>
  </si>
  <si>
    <t xml:space="preserve">is integral to Muse's mission in the Dayton community. </t>
  </si>
  <si>
    <t>(Point score of 1 to 9  is awarded based on corresponding weighted-ticket-sold scores.)</t>
  </si>
  <si>
    <t xml:space="preserve">B. Tickets Sold per Number of Students at School  </t>
  </si>
  <si>
    <t>Tickets sold per number of students = (Tickets Sold at School/</t>
  </si>
  <si>
    <t xml:space="preserve">      Number of Students at School) </t>
  </si>
  <si>
    <t xml:space="preserve">(Point score of 1 to 9 is awarded based on corresponding weighted-tickets sold per Number of Students ratio.) </t>
  </si>
  <si>
    <t>Total Ticket Sales Points</t>
  </si>
  <si>
    <t xml:space="preserve">4. Extraordinary Advisor Participation </t>
  </si>
  <si>
    <t xml:space="preserve">A. Muse presentation to a board of directors, PTO, parish council, civic groups, etc. </t>
  </si>
  <si>
    <t xml:space="preserve">     (one point per presentation, up to three points) </t>
  </si>
  <si>
    <t>B. Two school representatives at a Club Advisor Meeting</t>
  </si>
  <si>
    <t xml:space="preserve">C.  A newly registered Muse advisor has attended at least two Club Advisor Meetings </t>
  </si>
  <si>
    <t xml:space="preserve">     (two points, "new" means this is the educator's first year as a Muse advisor) </t>
  </si>
  <si>
    <t xml:space="preserve">D. Club Fundraiser </t>
  </si>
  <si>
    <t xml:space="preserve">      (two points, please list fundraisers and funds raised) </t>
  </si>
  <si>
    <t>E. Other Extraordinary Involvement (please explain)</t>
  </si>
  <si>
    <t xml:space="preserve">     (one point per involvement activity, up to six points ) </t>
  </si>
  <si>
    <t xml:space="preserve">      Involvement examples: Met Live HD in School Research feedback session at UD, </t>
  </si>
  <si>
    <t xml:space="preserve">      attendance/presentation  at new advisor meeting, Circle of Friends club advisor, </t>
  </si>
  <si>
    <t>Total Extraordinary Advisor Participation Points</t>
  </si>
  <si>
    <t>Professional Development</t>
  </si>
  <si>
    <t>School Participation</t>
  </si>
  <si>
    <t xml:space="preserve">Out-of-School Ticket Sales </t>
  </si>
  <si>
    <t>Extraordinary Advisor Participation</t>
  </si>
  <si>
    <t xml:space="preserve">Total Points Possible </t>
  </si>
  <si>
    <t xml:space="preserve">Professional Development </t>
  </si>
  <si>
    <t xml:space="preserve">School Participation </t>
  </si>
  <si>
    <t xml:space="preserve">Extraordinary Advisor Participation </t>
  </si>
  <si>
    <t>Data</t>
  </si>
  <si>
    <t>Points</t>
  </si>
  <si>
    <t>Sub Total</t>
  </si>
  <si>
    <t>Grades in Muse</t>
  </si>
  <si>
    <t xml:space="preserve">Data/Points </t>
  </si>
  <si>
    <t>Data/Points</t>
  </si>
  <si>
    <t xml:space="preserve">Data </t>
  </si>
  <si>
    <t xml:space="preserve">Points </t>
  </si>
  <si>
    <t xml:space="preserve">Grand Total </t>
  </si>
  <si>
    <t>School 1</t>
  </si>
  <si>
    <t xml:space="preserve">School 2 </t>
  </si>
  <si>
    <t xml:space="preserve">Head Advisor </t>
  </si>
  <si>
    <t>Head Advisor's Email</t>
  </si>
  <si>
    <t>Confirmed Data?</t>
  </si>
  <si>
    <t xml:space="preserve">Total Professional Development Points </t>
  </si>
  <si>
    <t xml:space="preserve">Only Use Census Data from grades in Muse Machine </t>
  </si>
  <si>
    <t>Muse Club Membership 2018-19</t>
  </si>
  <si>
    <t xml:space="preserve">Membership Points </t>
  </si>
  <si>
    <t xml:space="preserve">Participation in Met Live HD in Schools Program </t>
  </si>
  <si>
    <t xml:space="preserve">Muse Club Members Audition for Musical </t>
  </si>
  <si>
    <t xml:space="preserve">Total School Participation Points </t>
  </si>
  <si>
    <t>Weighted Tickets Score</t>
  </si>
  <si>
    <t xml:space="preserve">Tickets Per Capita </t>
  </si>
  <si>
    <t>Total Out-of-School Ticket Sales Points</t>
  </si>
  <si>
    <t xml:space="preserve">Muse presentation to a board of directors, PTO, parish council, civic group, etc. </t>
  </si>
  <si>
    <t>A newly registered Muse advisor has attended at least two Club Advisor Meetings</t>
  </si>
  <si>
    <t xml:space="preserve">Club Fundraiser </t>
  </si>
  <si>
    <t xml:space="preserve">Other extraordinary invovlement </t>
  </si>
  <si>
    <t xml:space="preserve">Total Extraordinary Advisor Participation Points </t>
  </si>
  <si>
    <t xml:space="preserve">Notifications will go to the 2019-20 head advisor at each school: </t>
  </si>
  <si>
    <t xml:space="preserve">2019-20 Head Advisor Email Address: </t>
  </si>
  <si>
    <t xml:space="preserve">Northmont Middle School </t>
  </si>
  <si>
    <t xml:space="preserve">Dixie High School + Middle School </t>
  </si>
  <si>
    <t>Dixie Middle School</t>
  </si>
  <si>
    <t>Dixie High School</t>
  </si>
  <si>
    <t>Incarnation Catholic School</t>
  </si>
  <si>
    <t>WS</t>
  </si>
  <si>
    <t>Archbishop Alter High School</t>
  </si>
  <si>
    <t>Trotwood-Madison High School</t>
  </si>
  <si>
    <t xml:space="preserve">Miamisburg High School + Middle School </t>
  </si>
  <si>
    <t>Miamisburg High School</t>
  </si>
  <si>
    <t xml:space="preserve">Miamisburg Middle School </t>
  </si>
  <si>
    <t>Fairlawn High School + Middle School</t>
  </si>
  <si>
    <t xml:space="preserve">Fairlawn High School </t>
  </si>
  <si>
    <t xml:space="preserve">Fairlawn Middle School </t>
  </si>
  <si>
    <t>Tecumseh High School + Middle School</t>
  </si>
  <si>
    <t xml:space="preserve">Tecumseh High School </t>
  </si>
  <si>
    <t xml:space="preserve">Tecumseh Middle School </t>
  </si>
  <si>
    <t xml:space="preserve">Vandalia-Butler High School </t>
  </si>
  <si>
    <t>Morton Middle School</t>
  </si>
  <si>
    <t xml:space="preserve">DECA Middle School </t>
  </si>
  <si>
    <t>Carroll High School</t>
  </si>
  <si>
    <t>Kettering Fairmont High School + Van Buren Middle School</t>
  </si>
  <si>
    <t xml:space="preserve">Kettering Fairmont High School </t>
  </si>
  <si>
    <t>Van Buren Middle School</t>
  </si>
  <si>
    <t>Northridge High School</t>
  </si>
  <si>
    <t xml:space="preserve">West Carrollton High School + Middle School </t>
  </si>
  <si>
    <t>West Carrollton High School</t>
  </si>
  <si>
    <t xml:space="preserve">West Carrollton Middle School </t>
  </si>
  <si>
    <t xml:space="preserve">Springboro High School </t>
  </si>
  <si>
    <t>Kettering Middle School</t>
  </si>
  <si>
    <t xml:space="preserve">CinDay Academy </t>
  </si>
  <si>
    <t xml:space="preserve">Wright Brothers Middle School </t>
  </si>
  <si>
    <t>Northmont High School</t>
  </si>
  <si>
    <t>Beavercreek High School</t>
  </si>
  <si>
    <t>Summit Academy Community School for Alternative Learners - Xenia</t>
  </si>
  <si>
    <t xml:space="preserve">Tower Heights Middle School </t>
  </si>
  <si>
    <t>Coy Middle School</t>
  </si>
  <si>
    <t>Miami East High School</t>
  </si>
  <si>
    <t>Carlisle High School + Chamberlain Middle School</t>
  </si>
  <si>
    <t>Carlisle High School</t>
  </si>
  <si>
    <t xml:space="preserve">Chamberlain Middle School </t>
  </si>
  <si>
    <t>Edwin Joel (EJ) Brown Middle School</t>
  </si>
  <si>
    <t>Bethel High School + Middle School</t>
  </si>
  <si>
    <t xml:space="preserve">Bethel High School </t>
  </si>
  <si>
    <t>Bethel Middle School</t>
  </si>
  <si>
    <t>Greenville High School + Middle School</t>
  </si>
  <si>
    <t>Greenville High School</t>
  </si>
  <si>
    <t xml:space="preserve">Greenville Middle School </t>
  </si>
  <si>
    <t xml:space="preserve">Magsig Middle School </t>
  </si>
  <si>
    <t xml:space="preserve">City Day Community School </t>
  </si>
  <si>
    <t xml:space="preserve">Xenia High School </t>
  </si>
  <si>
    <t>Stivers School for the Arts</t>
  </si>
  <si>
    <t>Edna Johnson</t>
  </si>
  <si>
    <t>Emerson Academy of Dayton</t>
  </si>
  <si>
    <t xml:space="preserve">Oakwood High School + Junior High </t>
  </si>
  <si>
    <t xml:space="preserve">Oakwood Junior High </t>
  </si>
  <si>
    <t>Chaminade Julienne High School</t>
  </si>
  <si>
    <t xml:space="preserve">Trotwood-Madison Middle School </t>
  </si>
  <si>
    <t xml:space="preserve">Wayne High School </t>
  </si>
  <si>
    <t>Catholic Central Middle School</t>
  </si>
  <si>
    <t>Graham Middle School</t>
  </si>
  <si>
    <t>Miami Valley School</t>
  </si>
  <si>
    <t>Warner Middle School</t>
  </si>
  <si>
    <t>Suggested Promising New Advisors</t>
  </si>
  <si>
    <t>Elementary School Winners</t>
  </si>
  <si>
    <t>Northmont Middle School</t>
  </si>
  <si>
    <t>Days School was Represented at Summer Institute 2019</t>
  </si>
  <si>
    <t>2019-20 Club Advisor Meetings at which club was represented</t>
  </si>
  <si>
    <t xml:space="preserve">2019 Summer Institute Points </t>
  </si>
  <si>
    <t xml:space="preserve">2019-20 Club Advisor Meeting Points </t>
  </si>
  <si>
    <t xml:space="preserve">2019-20 Census Data School Count (of Grades in Muse Machine)  </t>
  </si>
  <si>
    <t xml:space="preserve">2019-20 In-School Performance Points </t>
  </si>
  <si>
    <t>Number of Tickets Sold  2019-20</t>
  </si>
  <si>
    <t>Partner Tickets 2019-20</t>
  </si>
  <si>
    <t>Non-Partner Tickets 2019-20</t>
  </si>
  <si>
    <t xml:space="preserve">ATTS 2022 Criteria </t>
  </si>
  <si>
    <t>DECA High School</t>
  </si>
  <si>
    <t>Middletown High School</t>
  </si>
  <si>
    <t xml:space="preserve">2019-20 Aged Recievables (check in September 2020) </t>
  </si>
  <si>
    <t>Muse Club Membership 2019-20</t>
  </si>
  <si>
    <t>Percent of Students who are Muse Members 2019-20</t>
  </si>
  <si>
    <t>Percent of Membership Increase of 2018-19 to 2019-20</t>
  </si>
  <si>
    <t xml:space="preserve">B. Club Advisor Meetings (2 points per meeting, five meetings) </t>
  </si>
  <si>
    <t>*</t>
  </si>
  <si>
    <t xml:space="preserve">     (one point per meeting attended by two representatives, up to 5 points) </t>
  </si>
  <si>
    <t>Two school representatives at a 2019-20 Club Advisor Meeting</t>
  </si>
  <si>
    <t xml:space="preserve">ATTS 2022 (based on 2019-20 school year data and 2019 Summer Institute Participation) </t>
  </si>
  <si>
    <t xml:space="preserve">     member of Advisor Leadership Committee) </t>
  </si>
  <si>
    <t>Arts Partners: Muse Machine (musical) DPAA, DCDC, Human Race, Metropolitan Opera, Wright State University</t>
  </si>
  <si>
    <t>Katelyn Evans</t>
  </si>
  <si>
    <t>Stephanie Scott</t>
  </si>
  <si>
    <t>Tony Sollenberger</t>
  </si>
  <si>
    <t>Becky Suhr</t>
  </si>
  <si>
    <t>Kim Ferraro</t>
  </si>
  <si>
    <t>Bobby Khan</t>
  </si>
  <si>
    <t>Loretta Amos</t>
  </si>
  <si>
    <t>Sheena Burns</t>
  </si>
  <si>
    <t>Leslie Rogers</t>
  </si>
  <si>
    <t>Shannon Kernan</t>
  </si>
  <si>
    <t>"New" advisors</t>
  </si>
  <si>
    <t>First year as advisor?</t>
  </si>
  <si>
    <t>y</t>
  </si>
  <si>
    <t>n?</t>
  </si>
  <si>
    <t>n</t>
  </si>
  <si>
    <t>Advisor Leadership Committee did not convene in 19-20</t>
  </si>
  <si>
    <t>Houston High School</t>
  </si>
  <si>
    <t>Butler High School + Morton Middle School</t>
  </si>
  <si>
    <t>6-12</t>
  </si>
  <si>
    <t>6-8</t>
  </si>
  <si>
    <t>Northridge Middle School</t>
  </si>
  <si>
    <t>2019-20 Whole School/ Large Club</t>
  </si>
  <si>
    <t>LC</t>
  </si>
  <si>
    <t xml:space="preserve">5% Increase in Membership or Whole-School/Large-Club Maintenance </t>
  </si>
  <si>
    <t>B.  5-percent membership increase or whole-school/large-club maintenance</t>
  </si>
  <si>
    <t>Tickets Per Capita Points (&gt;.5 = 9, &gt;.4 = 8, &gt;.3 = 7, &gt;.2 = 6, &gt;.15 = 5, &gt;.13 = 4, &gt;.1 = 3, &gt;.05 = 2, &gt;.01 = 1)</t>
  </si>
  <si>
    <t xml:space="preserve">Weighted Tickets Points (400 = 9, 350 = 8, 300 = 7, 250 = 6, 200 = 5, 150 = 4, 100 = 3, 50 = 2, &gt;0 = 1) </t>
  </si>
  <si>
    <t xml:space="preserve">2019-20 Club Name </t>
  </si>
  <si>
    <t>*5 meetings instead of 6 due to pandemic-related shutdown</t>
  </si>
  <si>
    <t>Northridge Local Schools</t>
  </si>
  <si>
    <t>Ankeney Middle School</t>
  </si>
  <si>
    <t>Coy Middle School + Ankeney Middle School</t>
  </si>
  <si>
    <t>The Overfield School</t>
  </si>
  <si>
    <t>Ascension Catholic School</t>
  </si>
  <si>
    <t>St. Charles Catholic School</t>
  </si>
  <si>
    <t>E.D. Smith Elementary School</t>
  </si>
  <si>
    <t>DECA Middle School</t>
  </si>
  <si>
    <t>Additional Winners from 2018-2019</t>
  </si>
  <si>
    <t>Based on 2019-20 School Year and 2019 Summer Institute Data (2020-2021 SY and 2020 SI will be rolled into ATTS 2023 criteria)</t>
  </si>
  <si>
    <t>Blue indicates 2018-2019 scholarship recipients who were invited to ATTS 2020 and 2021 until both trips were cancelled.</t>
  </si>
  <si>
    <t>declined ATTS 2020; Beavercreek HS accepted in their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</si>
</sst>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0"/>
      </patternFill>
    </fill>
    <fill>
      <patternFill patternType="solid">
        <fgColor rgb="FFFFF2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n">
        <color theme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1" fillId="25" borderId="0" applyNumberFormat="0" applyBorder="0" applyAlignment="0" applyProtection="0"/>
  </cellStyleXfs>
  <cellXfs count="232">
    <xf numFmtId="0" fontId="0" fillId="0" borderId="0" xfId="0"/>
    <xf numFmtId="0" fontId="0" fillId="3" borderId="1" xfId="0" applyFill="1" applyBorder="1"/>
    <xf numFmtId="0" fontId="0" fillId="0" borderId="0" xfId="0" applyBorder="1"/>
    <xf numFmtId="0" fontId="0" fillId="0" borderId="0" xfId="0" applyFill="1"/>
    <xf numFmtId="0" fontId="0" fillId="0" borderId="1" xfId="0" applyFill="1" applyBorder="1"/>
    <xf numFmtId="0" fontId="8" fillId="0" borderId="0" xfId="2" applyFont="1" applyFill="1" applyBorder="1" applyAlignment="1">
      <alignment wrapText="1"/>
    </xf>
    <xf numFmtId="0" fontId="9" fillId="3" borderId="1" xfId="3" applyFill="1" applyBorder="1"/>
    <xf numFmtId="0" fontId="0" fillId="0" borderId="1" xfId="0" applyBorder="1"/>
    <xf numFmtId="0" fontId="4" fillId="0" borderId="1" xfId="2" applyNumberFormat="1" applyFont="1" applyFill="1" applyBorder="1" applyAlignment="1">
      <alignment wrapText="1"/>
    </xf>
    <xf numFmtId="0" fontId="0" fillId="0" borderId="1" xfId="0" applyFont="1" applyFill="1" applyBorder="1"/>
    <xf numFmtId="0" fontId="0" fillId="0" borderId="14" xfId="0" applyFont="1" applyFill="1" applyBorder="1"/>
    <xf numFmtId="0" fontId="0" fillId="0" borderId="11" xfId="0" applyFont="1" applyFill="1" applyBorder="1"/>
    <xf numFmtId="0" fontId="4" fillId="0" borderId="12" xfId="2" applyNumberFormat="1" applyFont="1" applyFill="1" applyBorder="1" applyAlignment="1">
      <alignment wrapText="1"/>
    </xf>
    <xf numFmtId="0" fontId="0" fillId="0" borderId="0" xfId="0" applyFont="1" applyFill="1" applyBorder="1"/>
    <xf numFmtId="0" fontId="4" fillId="0" borderId="13" xfId="2" applyNumberFormat="1" applyFont="1" applyFill="1" applyBorder="1" applyAlignment="1">
      <alignment wrapText="1"/>
    </xf>
    <xf numFmtId="0" fontId="0" fillId="0" borderId="13" xfId="0" applyFont="1" applyFill="1" applyBorder="1"/>
    <xf numFmtId="0" fontId="0" fillId="0" borderId="12" xfId="0" applyFont="1" applyFill="1" applyBorder="1"/>
    <xf numFmtId="0" fontId="0" fillId="0" borderId="16" xfId="0" applyFont="1" applyFill="1" applyBorder="1"/>
    <xf numFmtId="0" fontId="2" fillId="0" borderId="0" xfId="0" applyFont="1"/>
    <xf numFmtId="0" fontId="4" fillId="0" borderId="0" xfId="2" applyNumberFormat="1" applyFont="1" applyFill="1" applyBorder="1" applyAlignment="1">
      <alignment wrapText="1"/>
    </xf>
    <xf numFmtId="0" fontId="0" fillId="0" borderId="14" xfId="0" applyBorder="1"/>
    <xf numFmtId="0" fontId="0" fillId="0" borderId="9" xfId="0" applyBorder="1"/>
    <xf numFmtId="0" fontId="4" fillId="0" borderId="9" xfId="2" applyNumberFormat="1" applyFont="1" applyFill="1" applyBorder="1" applyAlignment="1">
      <alignment wrapText="1"/>
    </xf>
    <xf numFmtId="0" fontId="0" fillId="3" borderId="19" xfId="0" applyFill="1" applyBorder="1"/>
    <xf numFmtId="0" fontId="0" fillId="0" borderId="19" xfId="0" applyFill="1" applyBorder="1"/>
    <xf numFmtId="0" fontId="12" fillId="0" borderId="0" xfId="0" applyFont="1"/>
    <xf numFmtId="0" fontId="13" fillId="0" borderId="0" xfId="0" applyFont="1"/>
    <xf numFmtId="0" fontId="0" fillId="0" borderId="0" xfId="0" applyAlignment="1">
      <alignment horizontal="left" wrapText="1"/>
    </xf>
    <xf numFmtId="0" fontId="0" fillId="5" borderId="0" xfId="0" applyFill="1"/>
    <xf numFmtId="0" fontId="0" fillId="5" borderId="21" xfId="0" applyFill="1" applyBorder="1"/>
    <xf numFmtId="0" fontId="2" fillId="6" borderId="0" xfId="0" applyFont="1" applyFill="1"/>
    <xf numFmtId="0" fontId="2" fillId="7" borderId="0" xfId="0" applyFont="1" applyFill="1"/>
    <xf numFmtId="0" fontId="0" fillId="7" borderId="0" xfId="0" applyFill="1"/>
    <xf numFmtId="0" fontId="2" fillId="7" borderId="0" xfId="0" applyFont="1" applyFill="1" applyAlignment="1">
      <alignment wrapText="1"/>
    </xf>
    <xf numFmtId="0" fontId="0" fillId="7" borderId="8" xfId="0" applyFill="1" applyBorder="1"/>
    <xf numFmtId="0" fontId="0" fillId="8" borderId="0" xfId="0" applyFill="1"/>
    <xf numFmtId="0" fontId="2" fillId="8" borderId="0" xfId="0" applyFont="1" applyFill="1"/>
    <xf numFmtId="0" fontId="2" fillId="9" borderId="0" xfId="0" applyFont="1" applyFill="1"/>
    <xf numFmtId="0" fontId="0" fillId="9" borderId="0" xfId="0" applyFill="1"/>
    <xf numFmtId="0" fontId="0" fillId="10" borderId="0" xfId="0" applyFill="1"/>
    <xf numFmtId="0" fontId="2" fillId="10" borderId="0" xfId="0" applyFont="1" applyFill="1"/>
    <xf numFmtId="0" fontId="0" fillId="7" borderId="21" xfId="0" applyFill="1" applyBorder="1"/>
    <xf numFmtId="0" fontId="0" fillId="9" borderId="21" xfId="0" applyFill="1" applyBorder="1"/>
    <xf numFmtId="0" fontId="2" fillId="11" borderId="0" xfId="0" applyFont="1" applyFill="1"/>
    <xf numFmtId="0" fontId="0" fillId="11" borderId="0" xfId="0" applyFill="1"/>
    <xf numFmtId="0" fontId="0" fillId="11" borderId="0" xfId="0" applyFill="1" applyAlignment="1">
      <alignment horizontal="left" wrapText="1"/>
    </xf>
    <xf numFmtId="0" fontId="0" fillId="12" borderId="0" xfId="0" applyFill="1"/>
    <xf numFmtId="0" fontId="2" fillId="12" borderId="0" xfId="0" applyFont="1" applyFill="1"/>
    <xf numFmtId="0" fontId="2" fillId="11" borderId="0" xfId="0" applyFont="1" applyFill="1" applyBorder="1"/>
    <xf numFmtId="0" fontId="0" fillId="11" borderId="21" xfId="0" applyFill="1" applyBorder="1"/>
    <xf numFmtId="0" fontId="0" fillId="11" borderId="21" xfId="0" applyFill="1" applyBorder="1" applyAlignment="1">
      <alignment horizontal="left"/>
    </xf>
    <xf numFmtId="0" fontId="2" fillId="11" borderId="21" xfId="0" applyFont="1" applyFill="1" applyBorder="1"/>
    <xf numFmtId="0" fontId="0" fillId="5" borderId="0" xfId="0" applyFill="1" applyAlignment="1">
      <alignment horizontal="right"/>
    </xf>
    <xf numFmtId="0" fontId="0" fillId="5" borderId="21" xfId="0" applyFill="1" applyBorder="1" applyAlignment="1">
      <alignment horizontal="right"/>
    </xf>
    <xf numFmtId="0" fontId="2" fillId="13" borderId="0" xfId="0" applyFont="1" applyFill="1"/>
    <xf numFmtId="0" fontId="0" fillId="13" borderId="0" xfId="0" applyFill="1"/>
    <xf numFmtId="0" fontId="0" fillId="14" borderId="0" xfId="0" applyFill="1"/>
    <xf numFmtId="0" fontId="2" fillId="14" borderId="0" xfId="0" applyFont="1" applyFill="1"/>
    <xf numFmtId="0" fontId="0" fillId="13" borderId="0" xfId="0" applyFill="1" applyBorder="1"/>
    <xf numFmtId="0" fontId="0" fillId="13" borderId="21" xfId="0" applyFill="1" applyBorder="1"/>
    <xf numFmtId="0" fontId="2" fillId="14" borderId="0" xfId="0" applyFont="1" applyFill="1" applyAlignment="1">
      <alignment horizontal="right"/>
    </xf>
    <xf numFmtId="0" fontId="2" fillId="12" borderId="0" xfId="0" applyFont="1" applyFill="1" applyAlignment="1">
      <alignment horizontal="right"/>
    </xf>
    <xf numFmtId="0" fontId="2" fillId="10" borderId="0" xfId="0" applyFont="1" applyFill="1" applyAlignment="1">
      <alignment horizontal="right"/>
    </xf>
    <xf numFmtId="0" fontId="2" fillId="8" borderId="0" xfId="0" applyFont="1" applyFill="1" applyAlignment="1">
      <alignment horizontal="right"/>
    </xf>
    <xf numFmtId="0" fontId="6" fillId="0" borderId="0" xfId="0" applyFont="1" applyBorder="1" applyAlignment="1"/>
    <xf numFmtId="0" fontId="2" fillId="19" borderId="1" xfId="0" applyFont="1" applyFill="1" applyBorder="1"/>
    <xf numFmtId="0" fontId="0" fillId="0" borderId="0" xfId="0" applyFill="1" applyBorder="1"/>
    <xf numFmtId="0" fontId="8" fillId="4" borderId="22" xfId="2" applyFont="1" applyFill="1" applyBorder="1" applyAlignment="1">
      <alignment horizontal="left" vertical="top"/>
    </xf>
    <xf numFmtId="0" fontId="2" fillId="3" borderId="22" xfId="0" applyFont="1" applyFill="1" applyBorder="1" applyAlignment="1">
      <alignment horizontal="left" vertical="top"/>
    </xf>
    <xf numFmtId="0" fontId="2" fillId="3" borderId="22" xfId="0" applyFont="1" applyFill="1" applyBorder="1" applyAlignment="1">
      <alignment vertical="top"/>
    </xf>
    <xf numFmtId="0" fontId="2" fillId="16" borderId="22" xfId="0" applyFont="1" applyFill="1" applyBorder="1"/>
    <xf numFmtId="0" fontId="0" fillId="16" borderId="1" xfId="0" applyFill="1" applyBorder="1" applyAlignment="1">
      <alignment horizontal="right"/>
    </xf>
    <xf numFmtId="0" fontId="4" fillId="16" borderId="1" xfId="2" applyFont="1" applyFill="1" applyBorder="1" applyAlignment="1">
      <alignment horizontal="right" wrapText="1"/>
    </xf>
    <xf numFmtId="0" fontId="4" fillId="16" borderId="9" xfId="2" applyFont="1" applyFill="1" applyBorder="1" applyAlignment="1">
      <alignment horizontal="right" wrapText="1"/>
    </xf>
    <xf numFmtId="0" fontId="2" fillId="7" borderId="22" xfId="0" applyFont="1" applyFill="1" applyBorder="1"/>
    <xf numFmtId="0" fontId="4" fillId="7" borderId="1" xfId="2" applyFont="1" applyFill="1" applyBorder="1" applyAlignment="1">
      <alignment horizontal="right" wrapText="1"/>
    </xf>
    <xf numFmtId="0" fontId="4" fillId="7" borderId="9" xfId="2" applyFont="1" applyFill="1" applyBorder="1" applyAlignment="1">
      <alignment horizontal="right" wrapText="1"/>
    </xf>
    <xf numFmtId="0" fontId="2" fillId="8" borderId="22" xfId="0" applyFont="1" applyFill="1" applyBorder="1"/>
    <xf numFmtId="0" fontId="2" fillId="15" borderId="2" xfId="0" applyFont="1" applyFill="1" applyBorder="1"/>
    <xf numFmtId="0" fontId="2" fillId="15" borderId="1" xfId="0" applyFont="1" applyFill="1" applyBorder="1"/>
    <xf numFmtId="0" fontId="4" fillId="15" borderId="1" xfId="2" applyFont="1" applyFill="1" applyBorder="1" applyAlignment="1">
      <alignment horizontal="right" wrapText="1"/>
    </xf>
    <xf numFmtId="0" fontId="0" fillId="15" borderId="1" xfId="0" applyFont="1" applyFill="1" applyBorder="1" applyAlignment="1">
      <alignment horizontal="right"/>
    </xf>
    <xf numFmtId="0" fontId="0" fillId="15" borderId="1" xfId="0" applyFill="1" applyBorder="1" applyAlignment="1">
      <alignment horizontal="right"/>
    </xf>
    <xf numFmtId="9" fontId="0" fillId="15" borderId="1" xfId="1" applyFont="1" applyFill="1" applyBorder="1" applyAlignment="1">
      <alignment horizontal="right"/>
    </xf>
    <xf numFmtId="2" fontId="4" fillId="15" borderId="1" xfId="2" applyNumberFormat="1" applyFont="1" applyFill="1" applyBorder="1" applyAlignment="1">
      <alignment horizontal="right" wrapText="1"/>
    </xf>
    <xf numFmtId="0" fontId="4" fillId="15" borderId="9" xfId="2" applyFont="1" applyFill="1" applyBorder="1" applyAlignment="1">
      <alignment horizontal="right" wrapText="1"/>
    </xf>
    <xf numFmtId="0" fontId="0" fillId="15" borderId="9" xfId="0" applyFont="1" applyFill="1" applyBorder="1" applyAlignment="1">
      <alignment horizontal="right"/>
    </xf>
    <xf numFmtId="0" fontId="0" fillId="15" borderId="9" xfId="0" applyFill="1" applyBorder="1" applyAlignment="1">
      <alignment horizontal="right"/>
    </xf>
    <xf numFmtId="9" fontId="0" fillId="15" borderId="9" xfId="1" applyFont="1" applyFill="1" applyBorder="1" applyAlignment="1">
      <alignment horizontal="right"/>
    </xf>
    <xf numFmtId="0" fontId="0" fillId="15" borderId="17" xfId="0" applyFont="1" applyFill="1" applyBorder="1" applyAlignment="1">
      <alignment horizontal="right"/>
    </xf>
    <xf numFmtId="0" fontId="2" fillId="9" borderId="1" xfId="0" applyFont="1" applyFill="1" applyBorder="1"/>
    <xf numFmtId="1" fontId="0" fillId="9" borderId="1" xfId="0" applyNumberFormat="1" applyFill="1" applyBorder="1" applyAlignment="1">
      <alignment horizontal="right"/>
    </xf>
    <xf numFmtId="0" fontId="0" fillId="9" borderId="1" xfId="0" applyFill="1" applyBorder="1" applyAlignment="1">
      <alignment horizontal="right"/>
    </xf>
    <xf numFmtId="0" fontId="0" fillId="9" borderId="1" xfId="0" applyFont="1" applyFill="1" applyBorder="1" applyAlignment="1">
      <alignment horizontal="right"/>
    </xf>
    <xf numFmtId="1" fontId="0" fillId="9" borderId="9" xfId="0" applyNumberFormat="1" applyFill="1" applyBorder="1" applyAlignment="1">
      <alignment horizontal="right"/>
    </xf>
    <xf numFmtId="0" fontId="2" fillId="10" borderId="1" xfId="0" applyFont="1" applyFill="1" applyBorder="1"/>
    <xf numFmtId="0" fontId="2" fillId="12" borderId="1" xfId="0" applyFont="1" applyFill="1" applyBorder="1"/>
    <xf numFmtId="0" fontId="2" fillId="17" borderId="1" xfId="0" applyFont="1" applyFill="1" applyBorder="1"/>
    <xf numFmtId="0" fontId="0" fillId="17" borderId="1" xfId="0" applyFill="1" applyBorder="1" applyAlignment="1">
      <alignment horizontal="right"/>
    </xf>
    <xf numFmtId="0" fontId="2" fillId="11" borderId="1" xfId="0" applyFont="1" applyFill="1" applyBorder="1" applyAlignment="1">
      <alignment horizontal="center"/>
    </xf>
    <xf numFmtId="0" fontId="2" fillId="11" borderId="1" xfId="0" applyFont="1" applyFill="1" applyBorder="1"/>
    <xf numFmtId="0" fontId="0" fillId="11" borderId="1" xfId="0" applyFill="1" applyBorder="1" applyAlignment="1">
      <alignment horizontal="right"/>
    </xf>
    <xf numFmtId="0" fontId="0" fillId="11" borderId="18" xfId="0" applyFont="1" applyFill="1" applyBorder="1" applyAlignment="1">
      <alignment horizontal="right"/>
    </xf>
    <xf numFmtId="2" fontId="0" fillId="11" borderId="1" xfId="0" applyNumberFormat="1" applyFill="1" applyBorder="1" applyAlignment="1">
      <alignment horizontal="right"/>
    </xf>
    <xf numFmtId="0" fontId="0" fillId="11" borderId="1" xfId="0" applyFont="1" applyFill="1" applyBorder="1" applyAlignment="1">
      <alignment horizontal="right"/>
    </xf>
    <xf numFmtId="0" fontId="0" fillId="11" borderId="9" xfId="0" applyFill="1" applyBorder="1" applyAlignment="1">
      <alignment horizontal="right"/>
    </xf>
    <xf numFmtId="0" fontId="0" fillId="11" borderId="20" xfId="0" applyFont="1" applyFill="1" applyBorder="1" applyAlignment="1">
      <alignment horizontal="right"/>
    </xf>
    <xf numFmtId="2" fontId="0" fillId="11" borderId="9" xfId="0" applyNumberFormat="1" applyFill="1" applyBorder="1" applyAlignment="1">
      <alignment horizontal="right"/>
    </xf>
    <xf numFmtId="0" fontId="2" fillId="14" borderId="1" xfId="0" applyFont="1" applyFill="1" applyBorder="1"/>
    <xf numFmtId="0" fontId="2" fillId="18" borderId="1" xfId="0" applyFont="1" applyFill="1" applyBorder="1"/>
    <xf numFmtId="0" fontId="0" fillId="18" borderId="1" xfId="0" applyFill="1" applyBorder="1" applyAlignment="1">
      <alignment horizontal="right"/>
    </xf>
    <xf numFmtId="0" fontId="0" fillId="18" borderId="9" xfId="0" applyFill="1" applyBorder="1" applyAlignment="1">
      <alignment horizontal="right"/>
    </xf>
    <xf numFmtId="0" fontId="0" fillId="2" borderId="2" xfId="0" applyFill="1" applyBorder="1" applyAlignment="1">
      <alignment vertical="top" wrapText="1"/>
    </xf>
    <xf numFmtId="0" fontId="8" fillId="8" borderId="1" xfId="2" applyFont="1" applyFill="1" applyBorder="1" applyAlignment="1">
      <alignment horizontal="right" wrapText="1"/>
    </xf>
    <xf numFmtId="0" fontId="8" fillId="8" borderId="9" xfId="2" applyFont="1" applyFill="1" applyBorder="1" applyAlignment="1">
      <alignment horizontal="right" wrapText="1"/>
    </xf>
    <xf numFmtId="1" fontId="2" fillId="10" borderId="1" xfId="0" applyNumberFormat="1" applyFont="1" applyFill="1" applyBorder="1" applyAlignment="1">
      <alignment horizontal="right"/>
    </xf>
    <xf numFmtId="1" fontId="2" fillId="10" borderId="9" xfId="0" applyNumberFormat="1" applyFont="1" applyFill="1" applyBorder="1" applyAlignment="1">
      <alignment horizontal="right"/>
    </xf>
    <xf numFmtId="0" fontId="2" fillId="12" borderId="1" xfId="0" applyFont="1" applyFill="1" applyBorder="1" applyAlignment="1">
      <alignment horizontal="right"/>
    </xf>
    <xf numFmtId="0" fontId="2" fillId="12" borderId="9" xfId="0" applyFont="1" applyFill="1" applyBorder="1" applyAlignment="1">
      <alignment horizontal="right"/>
    </xf>
    <xf numFmtId="0" fontId="2" fillId="14" borderId="1" xfId="0" applyFont="1" applyFill="1" applyBorder="1" applyAlignment="1">
      <alignment horizontal="right"/>
    </xf>
    <xf numFmtId="0" fontId="2" fillId="14" borderId="9" xfId="0" applyFont="1" applyFill="1" applyBorder="1" applyAlignment="1">
      <alignment horizontal="right"/>
    </xf>
    <xf numFmtId="1" fontId="2" fillId="19" borderId="1" xfId="0" applyNumberFormat="1" applyFont="1" applyFill="1" applyBorder="1" applyAlignment="1">
      <alignment horizontal="right"/>
    </xf>
    <xf numFmtId="1" fontId="2" fillId="19" borderId="9" xfId="0" applyNumberFormat="1" applyFont="1" applyFill="1" applyBorder="1" applyAlignment="1">
      <alignment horizontal="right"/>
    </xf>
    <xf numFmtId="0" fontId="14" fillId="3" borderId="22" xfId="0" applyFont="1" applyFill="1" applyBorder="1" applyAlignment="1">
      <alignment horizontal="left" vertical="top" wrapText="1"/>
    </xf>
    <xf numFmtId="0" fontId="15" fillId="16" borderId="3" xfId="2" applyFont="1" applyFill="1" applyBorder="1" applyAlignment="1">
      <alignment horizontal="left" vertical="top" wrapText="1"/>
    </xf>
    <xf numFmtId="0" fontId="15" fillId="16" borderId="9" xfId="2" applyFont="1" applyFill="1" applyBorder="1" applyAlignment="1">
      <alignment horizontal="left" vertical="top" wrapText="1"/>
    </xf>
    <xf numFmtId="0" fontId="15" fillId="7" borderId="9" xfId="2" applyFont="1" applyFill="1" applyBorder="1" applyAlignment="1">
      <alignment horizontal="left" vertical="top" wrapText="1"/>
    </xf>
    <xf numFmtId="0" fontId="14" fillId="8" borderId="9" xfId="0" applyFont="1" applyFill="1" applyBorder="1" applyAlignment="1">
      <alignment horizontal="left" vertical="top" wrapText="1"/>
    </xf>
    <xf numFmtId="0" fontId="14" fillId="15" borderId="1" xfId="0" applyFont="1" applyFill="1" applyBorder="1" applyAlignment="1">
      <alignment horizontal="left" vertical="top" wrapText="1"/>
    </xf>
    <xf numFmtId="0" fontId="14" fillId="9" borderId="1" xfId="0" applyFont="1" applyFill="1" applyBorder="1" applyAlignment="1">
      <alignment horizontal="left" vertical="top" wrapText="1"/>
    </xf>
    <xf numFmtId="0" fontId="14" fillId="10" borderId="1" xfId="0" applyFont="1" applyFill="1" applyBorder="1" applyAlignment="1">
      <alignment horizontal="left" vertical="top" wrapText="1"/>
    </xf>
    <xf numFmtId="0" fontId="14" fillId="11" borderId="1" xfId="0" applyFont="1" applyFill="1" applyBorder="1" applyAlignment="1">
      <alignment horizontal="left" vertical="top" wrapText="1"/>
    </xf>
    <xf numFmtId="0" fontId="14" fillId="12" borderId="1" xfId="0" applyFont="1" applyFill="1" applyBorder="1" applyAlignment="1">
      <alignment horizontal="left" vertical="top" wrapText="1"/>
    </xf>
    <xf numFmtId="0" fontId="14" fillId="14" borderId="1" xfId="0" applyFont="1" applyFill="1" applyBorder="1" applyAlignment="1">
      <alignment horizontal="left" vertical="top" wrapText="1"/>
    </xf>
    <xf numFmtId="0" fontId="14" fillId="18" borderId="1" xfId="0" applyFont="1" applyFill="1" applyBorder="1" applyAlignment="1">
      <alignment horizontal="left" vertical="top" wrapText="1"/>
    </xf>
    <xf numFmtId="0" fontId="0" fillId="2" borderId="23" xfId="0" applyFill="1" applyBorder="1" applyAlignment="1">
      <alignment vertical="top" wrapText="1"/>
    </xf>
    <xf numFmtId="0" fontId="0" fillId="19" borderId="1" xfId="0" applyFill="1" applyBorder="1" applyAlignment="1">
      <alignment horizontal="left"/>
    </xf>
    <xf numFmtId="0" fontId="8" fillId="4" borderId="24" xfId="2" applyFont="1" applyFill="1" applyBorder="1" applyAlignment="1">
      <alignment horizontal="left" vertical="top"/>
    </xf>
    <xf numFmtId="0" fontId="10" fillId="0" borderId="1" xfId="2" applyNumberFormat="1" applyFont="1" applyFill="1" applyBorder="1" applyAlignment="1">
      <alignment wrapText="1"/>
    </xf>
    <xf numFmtId="0" fontId="0" fillId="3" borderId="14" xfId="0" applyFill="1" applyBorder="1"/>
    <xf numFmtId="0" fontId="3" fillId="0" borderId="0" xfId="2"/>
    <xf numFmtId="0" fontId="4" fillId="0" borderId="1" xfId="2" applyNumberFormat="1" applyFont="1" applyFill="1" applyBorder="1" applyAlignment="1"/>
    <xf numFmtId="0" fontId="0" fillId="0" borderId="1" xfId="0" applyBorder="1" applyAlignment="1"/>
    <xf numFmtId="0" fontId="8" fillId="4" borderId="27" xfId="2" applyFont="1" applyFill="1" applyBorder="1" applyAlignment="1">
      <alignment horizontal="left" vertical="top"/>
    </xf>
    <xf numFmtId="0" fontId="16" fillId="0" borderId="1" xfId="2" applyFont="1" applyBorder="1"/>
    <xf numFmtId="0" fontId="2" fillId="3" borderId="24" xfId="0" applyFont="1" applyFill="1" applyBorder="1" applyAlignment="1">
      <alignment horizontal="left" vertical="top"/>
    </xf>
    <xf numFmtId="0" fontId="0" fillId="20" borderId="0" xfId="0" applyFill="1"/>
    <xf numFmtId="0" fontId="2" fillId="20" borderId="0" xfId="0" applyFont="1" applyFill="1" applyAlignment="1"/>
    <xf numFmtId="0" fontId="0" fillId="20" borderId="0" xfId="0" applyFill="1" applyAlignment="1"/>
    <xf numFmtId="0" fontId="0" fillId="20" borderId="0" xfId="0" applyFill="1" applyBorder="1"/>
    <xf numFmtId="0" fontId="2" fillId="20" borderId="0" xfId="0" applyFont="1" applyFill="1" applyBorder="1"/>
    <xf numFmtId="0" fontId="2" fillId="3" borderId="24" xfId="0" applyFont="1" applyFill="1" applyBorder="1" applyAlignment="1">
      <alignment horizontal="left" vertical="top" wrapText="1"/>
    </xf>
    <xf numFmtId="0" fontId="0" fillId="20" borderId="1" xfId="0" applyFill="1" applyBorder="1" applyAlignment="1"/>
    <xf numFmtId="0" fontId="0" fillId="20" borderId="1" xfId="0" applyFill="1" applyBorder="1"/>
    <xf numFmtId="0" fontId="2" fillId="3" borderId="24" xfId="0" applyFont="1" applyFill="1" applyBorder="1" applyAlignment="1">
      <alignment vertical="top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4" fillId="0" borderId="10" xfId="2" applyNumberFormat="1" applyFont="1" applyFill="1" applyBorder="1" applyAlignment="1">
      <alignment wrapText="1"/>
    </xf>
    <xf numFmtId="0" fontId="0" fillId="0" borderId="10" xfId="0" applyFont="1" applyFill="1" applyBorder="1"/>
    <xf numFmtId="0" fontId="0" fillId="0" borderId="10" xfId="0" applyBorder="1"/>
    <xf numFmtId="0" fontId="0" fillId="3" borderId="10" xfId="0" applyFill="1" applyBorder="1"/>
    <xf numFmtId="0" fontId="0" fillId="16" borderId="10" xfId="0" applyFill="1" applyBorder="1" applyAlignment="1">
      <alignment horizontal="right"/>
    </xf>
    <xf numFmtId="0" fontId="4" fillId="16" borderId="10" xfId="2" applyFont="1" applyFill="1" applyBorder="1" applyAlignment="1">
      <alignment horizontal="right" wrapText="1"/>
    </xf>
    <xf numFmtId="0" fontId="4" fillId="7" borderId="10" xfId="2" applyFont="1" applyFill="1" applyBorder="1" applyAlignment="1">
      <alignment horizontal="right" wrapText="1"/>
    </xf>
    <xf numFmtId="0" fontId="8" fillId="8" borderId="10" xfId="2" applyFont="1" applyFill="1" applyBorder="1" applyAlignment="1">
      <alignment horizontal="right" wrapText="1"/>
    </xf>
    <xf numFmtId="0" fontId="4" fillId="15" borderId="10" xfId="2" applyFont="1" applyFill="1" applyBorder="1" applyAlignment="1">
      <alignment horizontal="right" wrapText="1"/>
    </xf>
    <xf numFmtId="0" fontId="0" fillId="15" borderId="10" xfId="0" applyFont="1" applyFill="1" applyBorder="1" applyAlignment="1">
      <alignment horizontal="right"/>
    </xf>
    <xf numFmtId="0" fontId="0" fillId="15" borderId="10" xfId="0" applyFill="1" applyBorder="1" applyAlignment="1">
      <alignment horizontal="right"/>
    </xf>
    <xf numFmtId="1" fontId="0" fillId="9" borderId="10" xfId="0" applyNumberFormat="1" applyFill="1" applyBorder="1" applyAlignment="1">
      <alignment horizontal="right"/>
    </xf>
    <xf numFmtId="1" fontId="2" fillId="10" borderId="10" xfId="0" applyNumberFormat="1" applyFont="1" applyFill="1" applyBorder="1" applyAlignment="1">
      <alignment horizontal="right"/>
    </xf>
    <xf numFmtId="0" fontId="0" fillId="11" borderId="10" xfId="0" applyFill="1" applyBorder="1" applyAlignment="1">
      <alignment horizontal="right"/>
    </xf>
    <xf numFmtId="0" fontId="0" fillId="11" borderId="28" xfId="0" applyFont="1" applyFill="1" applyBorder="1" applyAlignment="1">
      <alignment horizontal="right"/>
    </xf>
    <xf numFmtId="0" fontId="0" fillId="18" borderId="10" xfId="0" applyFill="1" applyBorder="1" applyAlignment="1">
      <alignment horizontal="right"/>
    </xf>
    <xf numFmtId="0" fontId="2" fillId="14" borderId="10" xfId="0" applyFont="1" applyFill="1" applyBorder="1" applyAlignment="1">
      <alignment horizontal="right"/>
    </xf>
    <xf numFmtId="1" fontId="2" fillId="19" borderId="10" xfId="0" applyNumberFormat="1" applyFont="1" applyFill="1" applyBorder="1" applyAlignment="1">
      <alignment horizontal="right"/>
    </xf>
    <xf numFmtId="1" fontId="0" fillId="11" borderId="18" xfId="0" applyNumberFormat="1" applyFont="1" applyFill="1" applyBorder="1" applyAlignment="1">
      <alignment horizontal="right"/>
    </xf>
    <xf numFmtId="0" fontId="0" fillId="0" borderId="29" xfId="0" applyFont="1" applyFill="1" applyBorder="1"/>
    <xf numFmtId="0" fontId="14" fillId="21" borderId="2" xfId="0" applyFont="1" applyFill="1" applyBorder="1" applyAlignment="1">
      <alignment horizontal="left" vertical="top" wrapText="1"/>
    </xf>
    <xf numFmtId="0" fontId="14" fillId="21" borderId="1" xfId="0" applyFont="1" applyFill="1" applyBorder="1" applyAlignment="1">
      <alignment horizontal="left" vertical="top" wrapText="1"/>
    </xf>
    <xf numFmtId="0" fontId="14" fillId="22" borderId="1" xfId="0" applyFont="1" applyFill="1" applyBorder="1" applyAlignment="1">
      <alignment horizontal="left" vertical="top" wrapText="1"/>
    </xf>
    <xf numFmtId="0" fontId="17" fillId="23" borderId="0" xfId="4"/>
    <xf numFmtId="0" fontId="0" fillId="21" borderId="1" xfId="0" applyFont="1" applyFill="1" applyBorder="1" applyAlignment="1">
      <alignment horizontal="right"/>
    </xf>
    <xf numFmtId="49" fontId="4" fillId="15" borderId="1" xfId="2" applyNumberFormat="1" applyFont="1" applyFill="1" applyBorder="1" applyAlignment="1">
      <alignment horizontal="right" wrapText="1"/>
    </xf>
    <xf numFmtId="0" fontId="9" fillId="0" borderId="14" xfId="3" applyFill="1" applyBorder="1"/>
    <xf numFmtId="0" fontId="0" fillId="0" borderId="9" xfId="0" applyFont="1" applyFill="1" applyBorder="1"/>
    <xf numFmtId="0" fontId="9" fillId="0" borderId="14" xfId="3" applyBorder="1"/>
    <xf numFmtId="0" fontId="7" fillId="3" borderId="1" xfId="0" applyFont="1" applyFill="1" applyBorder="1"/>
    <xf numFmtId="0" fontId="0" fillId="3" borderId="4" xfId="0" applyFill="1" applyBorder="1"/>
    <xf numFmtId="0" fontId="0" fillId="0" borderId="14" xfId="0" applyFont="1" applyFill="1" applyBorder="1" applyAlignment="1"/>
    <xf numFmtId="0" fontId="0" fillId="0" borderId="4" xfId="0" applyFont="1" applyFill="1" applyBorder="1"/>
    <xf numFmtId="0" fontId="14" fillId="24" borderId="1" xfId="0" applyFont="1" applyFill="1" applyBorder="1" applyAlignment="1">
      <alignment horizontal="left" vertical="top" wrapText="1"/>
    </xf>
    <xf numFmtId="0" fontId="9" fillId="0" borderId="0" xfId="3" applyFill="1" applyBorder="1"/>
    <xf numFmtId="0" fontId="0" fillId="16" borderId="9" xfId="0" applyFill="1" applyBorder="1" applyAlignment="1">
      <alignment horizontal="right"/>
    </xf>
    <xf numFmtId="0" fontId="4" fillId="15" borderId="9" xfId="2" applyNumberFormat="1" applyFont="1" applyFill="1" applyBorder="1" applyAlignment="1">
      <alignment horizontal="right" wrapText="1"/>
    </xf>
    <xf numFmtId="0" fontId="0" fillId="22" borderId="1" xfId="0" applyFont="1" applyFill="1" applyBorder="1" applyAlignment="1">
      <alignment horizontal="right"/>
    </xf>
    <xf numFmtId="0" fontId="0" fillId="0" borderId="6" xfId="0" applyFont="1" applyFill="1" applyBorder="1"/>
    <xf numFmtId="0" fontId="9" fillId="0" borderId="15" xfId="3" applyFill="1" applyBorder="1"/>
    <xf numFmtId="0" fontId="9" fillId="0" borderId="1" xfId="3" applyFill="1" applyBorder="1"/>
    <xf numFmtId="0" fontId="0" fillId="0" borderId="1" xfId="0" applyFont="1" applyFill="1" applyBorder="1" applyAlignment="1"/>
    <xf numFmtId="0" fontId="2" fillId="0" borderId="0" xfId="0" applyFont="1" applyAlignment="1"/>
    <xf numFmtId="0" fontId="11" fillId="0" borderId="1" xfId="0" applyFont="1" applyFill="1" applyBorder="1" applyAlignment="1"/>
    <xf numFmtId="0" fontId="0" fillId="0" borderId="1" xfId="0" applyFill="1" applyBorder="1" applyAlignment="1"/>
    <xf numFmtId="0" fontId="0" fillId="0" borderId="0" xfId="0" applyAlignment="1"/>
    <xf numFmtId="0" fontId="2" fillId="0" borderId="26" xfId="0" applyFont="1" applyBorder="1" applyAlignment="1"/>
    <xf numFmtId="0" fontId="11" fillId="0" borderId="19" xfId="0" applyFont="1" applyFill="1" applyBorder="1" applyAlignment="1"/>
    <xf numFmtId="0" fontId="0" fillId="0" borderId="19" xfId="0" applyFill="1" applyBorder="1" applyAlignment="1"/>
    <xf numFmtId="0" fontId="0" fillId="0" borderId="25" xfId="0" applyBorder="1" applyAlignment="1"/>
    <xf numFmtId="0" fontId="11" fillId="0" borderId="9" xfId="0" applyFont="1" applyFill="1" applyBorder="1" applyAlignment="1"/>
    <xf numFmtId="0" fontId="0" fillId="0" borderId="9" xfId="0" applyFill="1" applyBorder="1" applyAlignment="1"/>
    <xf numFmtId="0" fontId="4" fillId="26" borderId="1" xfId="2" applyNumberFormat="1" applyFont="1" applyFill="1" applyBorder="1" applyAlignment="1">
      <alignment wrapText="1"/>
    </xf>
    <xf numFmtId="0" fontId="4" fillId="26" borderId="19" xfId="2" applyNumberFormat="1" applyFont="1" applyFill="1" applyBorder="1" applyAlignment="1">
      <alignment wrapText="1"/>
    </xf>
    <xf numFmtId="0" fontId="1" fillId="25" borderId="0" xfId="5"/>
    <xf numFmtId="0" fontId="0" fillId="0" borderId="1" xfId="0" applyBorder="1"/>
    <xf numFmtId="0" fontId="0" fillId="0" borderId="1" xfId="0" applyFill="1" applyBorder="1"/>
    <xf numFmtId="0" fontId="0" fillId="26" borderId="1" xfId="0" applyFill="1" applyBorder="1"/>
    <xf numFmtId="0" fontId="1" fillId="25" borderId="0" xfId="5" applyAlignment="1">
      <alignment wrapText="1"/>
    </xf>
    <xf numFmtId="0" fontId="2" fillId="0" borderId="0" xfId="0" applyFont="1" applyFill="1" applyBorder="1"/>
    <xf numFmtId="0" fontId="2" fillId="6" borderId="0" xfId="0" applyFont="1" applyFill="1" applyAlignment="1">
      <alignment horizontal="right"/>
    </xf>
    <xf numFmtId="0" fontId="2" fillId="14" borderId="6" xfId="0" applyFont="1" applyFill="1" applyBorder="1" applyAlignment="1">
      <alignment horizontal="left" vertical="top" wrapText="1"/>
    </xf>
    <xf numFmtId="0" fontId="2" fillId="14" borderId="7" xfId="0" applyFont="1" applyFill="1" applyBorder="1" applyAlignment="1">
      <alignment horizontal="left" vertical="top" wrapText="1"/>
    </xf>
    <xf numFmtId="0" fontId="2" fillId="14" borderId="5" xfId="0" applyFont="1" applyFill="1" applyBorder="1" applyAlignment="1">
      <alignment horizontal="left" vertical="top" wrapText="1"/>
    </xf>
    <xf numFmtId="0" fontId="2" fillId="14" borderId="4" xfId="0" applyFont="1" applyFill="1" applyBorder="1" applyAlignment="1">
      <alignment horizontal="left" vertical="top" wrapText="1"/>
    </xf>
    <xf numFmtId="0" fontId="2" fillId="14" borderId="8" xfId="0" applyFont="1" applyFill="1" applyBorder="1" applyAlignment="1">
      <alignment horizontal="left" vertical="top" wrapText="1"/>
    </xf>
    <xf numFmtId="0" fontId="2" fillId="14" borderId="3" xfId="0" applyFont="1" applyFill="1" applyBorder="1" applyAlignment="1">
      <alignment horizontal="left" vertical="top" wrapText="1"/>
    </xf>
    <xf numFmtId="0" fontId="2" fillId="19" borderId="10" xfId="0" applyFont="1" applyFill="1" applyBorder="1" applyAlignment="1">
      <alignment horizontal="center"/>
    </xf>
    <xf numFmtId="0" fontId="2" fillId="19" borderId="9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left" vertical="top" wrapText="1"/>
    </xf>
    <xf numFmtId="0" fontId="2" fillId="10" borderId="7" xfId="0" applyFont="1" applyFill="1" applyBorder="1" applyAlignment="1">
      <alignment horizontal="left" vertical="top" wrapText="1"/>
    </xf>
    <xf numFmtId="0" fontId="2" fillId="10" borderId="5" xfId="0" applyFont="1" applyFill="1" applyBorder="1" applyAlignment="1">
      <alignment horizontal="left" vertical="top" wrapText="1"/>
    </xf>
    <xf numFmtId="0" fontId="2" fillId="10" borderId="8" xfId="0" applyFont="1" applyFill="1" applyBorder="1" applyAlignment="1">
      <alignment horizontal="left" vertical="top" wrapText="1"/>
    </xf>
    <xf numFmtId="0" fontId="2" fillId="10" borderId="3" xfId="0" applyFont="1" applyFill="1" applyBorder="1" applyAlignment="1">
      <alignment horizontal="left" vertical="top" wrapText="1"/>
    </xf>
    <xf numFmtId="0" fontId="5" fillId="8" borderId="22" xfId="0" applyFont="1" applyFill="1" applyBorder="1" applyAlignment="1">
      <alignment horizontal="left" vertical="top" wrapText="1"/>
    </xf>
  </cellXfs>
  <cellStyles count="6">
    <cellStyle name="40% - Accent5" xfId="5" builtinId="47"/>
    <cellStyle name="Good" xfId="4" builtinId="26"/>
    <cellStyle name="Hyperlink" xfId="3" builtinId="8"/>
    <cellStyle name="Normal" xfId="0" builtinId="0"/>
    <cellStyle name="Normal_Sheet1" xfId="2" xr:uid="{00000000-0005-0000-0000-000002000000}"/>
    <cellStyle name="Percent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mily Gray" id="{51A00AA9-14CC-49DE-A1E2-4BAE3AFDFCFA}" userId="c7d3f41b41f4ea87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5" dT="2020-10-27T20:31:20.15" personId="{51A00AA9-14CC-49DE-A1E2-4BAE3AFDFCFA}" id="{C4EDA9CF-80B5-4FCC-928B-60734681CB47}">
    <text>Updated from ODE database (Oct 19)</text>
  </threadedComment>
  <threadedComment ref="Y5" dT="2020-10-27T21:33:13.67" personId="{51A00AA9-14CC-49DE-A1E2-4BAE3AFDFCFA}" id="{0C9B09A8-368C-43C0-9A7E-D4172FC35028}">
    <text>in Doug's records</text>
  </threadedComment>
  <threadedComment ref="AM6" dT="2020-10-27T20:29:22.69" personId="{51A00AA9-14CC-49DE-A1E2-4BAE3AFDFCFA}" id="{E955FA2C-6BA7-47A3-8CEB-66E66073AA32}">
    <text>Becky Suhr attended new advisor mtg</text>
  </threadedComment>
  <threadedComment ref="AM12" dT="2020-10-27T20:30:00.27" personId="{51A00AA9-14CC-49DE-A1E2-4BAE3AFDFCFA}" id="{EA9A2657-2C65-4D7C-9C26-A27CDA34817D}">
    <text>CoF</text>
  </threadedComment>
  <threadedComment ref="AM16" dT="2020-10-27T20:29:49.92" personId="{51A00AA9-14CC-49DE-A1E2-4BAE3AFDFCFA}" id="{2471B9B3-C08C-4CD1-8365-CCACB3FDC26D}">
    <text>CoF</text>
  </threadedComment>
  <threadedComment ref="AJ23" dT="2020-11-10T16:46:07.43" personId="{51A00AA9-14CC-49DE-A1E2-4BAE3AFDFCFA}" id="{543940C1-8D25-493E-BC32-578C9C9F69FE}">
    <text>Bobby and Donna from Morton MS in Sept</text>
  </threadedComment>
  <threadedComment ref="P30" dT="2020-10-27T21:21:07.08" personId="{51A00AA9-14CC-49DE-A1E2-4BAE3AFDFCFA}" id="{096DBFE7-2E26-4C7C-AE30-37F078608606}">
    <text>Data from www.privateschoolreview.com</text>
  </threadedComment>
  <threadedComment ref="AM39" dT="2020-10-27T20:29:55.88" personId="{51A00AA9-14CC-49DE-A1E2-4BAE3AFDFCFA}" id="{7AB4E12F-B5C1-40BC-9BD8-51B6875863F2}">
    <text>CoF</text>
  </threadedComment>
  <threadedComment ref="P40" dT="2020-10-27T21:21:21.76" personId="{51A00AA9-14CC-49DE-A1E2-4BAE3AFDFCFA}" id="{29E0B68B-A784-44D8-9005-162199B97CF2}">
    <text>Data from www.privateschoolreview.com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1B7A7-1341-4F86-A289-E67EF2EE7589}">
  <dimension ref="A1:G66"/>
  <sheetViews>
    <sheetView workbookViewId="0">
      <selection activeCell="D8" sqref="D8"/>
    </sheetView>
  </sheetViews>
  <sheetFormatPr defaultRowHeight="15" x14ac:dyDescent="0.25"/>
  <cols>
    <col min="2" max="2" width="88.85546875" customWidth="1"/>
    <col min="3" max="3" width="8.7109375" customWidth="1"/>
    <col min="4" max="4" width="32.5703125" bestFit="1" customWidth="1"/>
    <col min="7" max="7" width="29.7109375" customWidth="1"/>
  </cols>
  <sheetData>
    <row r="1" spans="1:7" s="26" customFormat="1" ht="23.25" x14ac:dyDescent="0.35">
      <c r="A1" s="25" t="s">
        <v>156</v>
      </c>
    </row>
    <row r="2" spans="1:7" x14ac:dyDescent="0.25">
      <c r="A2" t="s">
        <v>208</v>
      </c>
    </row>
    <row r="5" spans="1:7" ht="15" customHeight="1" x14ac:dyDescent="0.25">
      <c r="A5" s="31" t="s">
        <v>0</v>
      </c>
      <c r="B5" s="32"/>
      <c r="C5" s="33" t="s">
        <v>1</v>
      </c>
    </row>
    <row r="6" spans="1:7" x14ac:dyDescent="0.25">
      <c r="A6" s="32" t="s">
        <v>2</v>
      </c>
      <c r="B6" s="32"/>
      <c r="C6" s="32"/>
    </row>
    <row r="7" spans="1:7" x14ac:dyDescent="0.25">
      <c r="A7" s="32"/>
      <c r="B7" s="32" t="s">
        <v>3</v>
      </c>
      <c r="C7" s="32">
        <v>12</v>
      </c>
    </row>
    <row r="8" spans="1:7" x14ac:dyDescent="0.25">
      <c r="A8" s="41"/>
      <c r="B8" s="41" t="s">
        <v>163</v>
      </c>
      <c r="C8" s="34">
        <v>10</v>
      </c>
      <c r="D8" t="s">
        <v>198</v>
      </c>
    </row>
    <row r="9" spans="1:7" x14ac:dyDescent="0.25">
      <c r="A9" s="35"/>
      <c r="B9" s="63" t="s">
        <v>4</v>
      </c>
      <c r="C9" s="36">
        <f>SUM(C7:C8)</f>
        <v>22</v>
      </c>
      <c r="D9" s="18"/>
      <c r="E9" s="18"/>
      <c r="F9" s="18"/>
      <c r="G9" s="18"/>
    </row>
    <row r="10" spans="1:7" s="3" customFormat="1" x14ac:dyDescent="0.25">
      <c r="B10" s="155"/>
      <c r="C10" s="156"/>
      <c r="D10" s="156"/>
      <c r="E10" s="156"/>
      <c r="F10" s="156"/>
      <c r="G10" s="156"/>
    </row>
    <row r="12" spans="1:7" x14ac:dyDescent="0.25">
      <c r="A12" s="37" t="s">
        <v>5</v>
      </c>
      <c r="B12" s="38"/>
      <c r="C12" s="37" t="s">
        <v>1</v>
      </c>
    </row>
    <row r="13" spans="1:7" x14ac:dyDescent="0.25">
      <c r="A13" s="38" t="s">
        <v>6</v>
      </c>
      <c r="B13" s="38"/>
      <c r="C13" s="38"/>
    </row>
    <row r="14" spans="1:7" x14ac:dyDescent="0.25">
      <c r="A14" s="38"/>
      <c r="B14" s="38" t="s">
        <v>7</v>
      </c>
      <c r="C14" s="38">
        <v>10</v>
      </c>
    </row>
    <row r="15" spans="1:7" x14ac:dyDescent="0.25">
      <c r="A15" s="38"/>
      <c r="B15" s="38" t="s">
        <v>8</v>
      </c>
      <c r="C15" s="38"/>
    </row>
    <row r="16" spans="1:7" x14ac:dyDescent="0.25">
      <c r="A16" s="38"/>
      <c r="B16" s="38" t="s">
        <v>194</v>
      </c>
      <c r="C16" s="38">
        <v>3</v>
      </c>
    </row>
    <row r="17" spans="1:7" x14ac:dyDescent="0.25">
      <c r="A17" s="38"/>
      <c r="B17" s="38" t="s">
        <v>9</v>
      </c>
      <c r="C17" s="38"/>
    </row>
    <row r="18" spans="1:7" x14ac:dyDescent="0.25">
      <c r="A18" s="38"/>
      <c r="B18" s="38" t="s">
        <v>10</v>
      </c>
      <c r="C18" s="38">
        <v>6</v>
      </c>
    </row>
    <row r="19" spans="1:7" x14ac:dyDescent="0.25">
      <c r="A19" s="38"/>
      <c r="B19" s="38" t="s">
        <v>11</v>
      </c>
      <c r="C19" s="38"/>
    </row>
    <row r="20" spans="1:7" x14ac:dyDescent="0.25">
      <c r="A20" s="38"/>
      <c r="B20" s="38" t="s">
        <v>12</v>
      </c>
      <c r="C20" s="38">
        <v>3</v>
      </c>
    </row>
    <row r="21" spans="1:7" x14ac:dyDescent="0.25">
      <c r="A21" s="38"/>
      <c r="B21" s="38" t="s">
        <v>13</v>
      </c>
      <c r="C21" s="38"/>
    </row>
    <row r="22" spans="1:7" x14ac:dyDescent="0.25">
      <c r="A22" s="38"/>
      <c r="B22" s="38" t="s">
        <v>14</v>
      </c>
      <c r="C22" s="38">
        <v>1</v>
      </c>
    </row>
    <row r="23" spans="1:7" x14ac:dyDescent="0.25">
      <c r="A23" s="42"/>
      <c r="B23" s="42" t="s">
        <v>15</v>
      </c>
      <c r="C23" s="42"/>
    </row>
    <row r="24" spans="1:7" x14ac:dyDescent="0.25">
      <c r="A24" s="39"/>
      <c r="B24" s="62" t="s">
        <v>16</v>
      </c>
      <c r="C24" s="40">
        <f>SUM(C14:C23)</f>
        <v>23</v>
      </c>
      <c r="D24" s="18"/>
      <c r="E24" s="18"/>
      <c r="F24" s="18"/>
      <c r="G24" s="18"/>
    </row>
    <row r="25" spans="1:7" x14ac:dyDescent="0.25">
      <c r="B25" s="18"/>
      <c r="C25" s="18"/>
      <c r="D25" s="18"/>
      <c r="E25" s="18"/>
      <c r="F25" s="18"/>
      <c r="G25" s="18"/>
    </row>
    <row r="27" spans="1:7" x14ac:dyDescent="0.25">
      <c r="A27" s="43" t="s">
        <v>17</v>
      </c>
      <c r="B27" s="44"/>
      <c r="C27" s="44"/>
    </row>
    <row r="28" spans="1:7" x14ac:dyDescent="0.25">
      <c r="A28" s="44" t="s">
        <v>18</v>
      </c>
      <c r="B28" s="44"/>
      <c r="C28" s="44"/>
    </row>
    <row r="29" spans="1:7" x14ac:dyDescent="0.25">
      <c r="A29" s="44"/>
      <c r="B29" s="44" t="s">
        <v>19</v>
      </c>
      <c r="C29" s="44">
        <v>9</v>
      </c>
    </row>
    <row r="30" spans="1:7" x14ac:dyDescent="0.25">
      <c r="A30" s="44"/>
      <c r="B30" s="44"/>
      <c r="C30" s="44"/>
    </row>
    <row r="31" spans="1:7" x14ac:dyDescent="0.25">
      <c r="A31" s="44"/>
      <c r="B31" s="44" t="s">
        <v>20</v>
      </c>
      <c r="C31" s="44"/>
    </row>
    <row r="32" spans="1:7" x14ac:dyDescent="0.25">
      <c r="A32" s="44"/>
      <c r="B32" s="44" t="s">
        <v>21</v>
      </c>
      <c r="C32" s="44"/>
    </row>
    <row r="33" spans="1:7" x14ac:dyDescent="0.25">
      <c r="A33" s="44"/>
      <c r="B33" s="44" t="s">
        <v>22</v>
      </c>
      <c r="C33" s="44"/>
    </row>
    <row r="34" spans="1:7" x14ac:dyDescent="0.25">
      <c r="A34" s="44"/>
      <c r="B34" s="44" t="s">
        <v>169</v>
      </c>
      <c r="C34" s="44"/>
    </row>
    <row r="35" spans="1:7" ht="15" customHeight="1" x14ac:dyDescent="0.25">
      <c r="A35" s="44"/>
      <c r="B35" s="45" t="s">
        <v>23</v>
      </c>
      <c r="C35" s="44"/>
      <c r="D35" s="27"/>
      <c r="E35" s="27"/>
      <c r="F35" s="27"/>
      <c r="G35" s="27"/>
    </row>
    <row r="36" spans="1:7" x14ac:dyDescent="0.25">
      <c r="A36" s="44"/>
      <c r="B36" s="44"/>
      <c r="C36" s="44"/>
    </row>
    <row r="37" spans="1:7" x14ac:dyDescent="0.25">
      <c r="A37" s="44"/>
      <c r="B37" s="44" t="s">
        <v>24</v>
      </c>
      <c r="C37" s="44">
        <v>9</v>
      </c>
    </row>
    <row r="38" spans="1:7" x14ac:dyDescent="0.25">
      <c r="A38" s="44"/>
      <c r="B38" s="43"/>
      <c r="C38" s="44"/>
    </row>
    <row r="39" spans="1:7" x14ac:dyDescent="0.25">
      <c r="A39" s="44"/>
      <c r="B39" s="44" t="s">
        <v>25</v>
      </c>
      <c r="C39" s="44"/>
    </row>
    <row r="40" spans="1:7" x14ac:dyDescent="0.25">
      <c r="A40" s="44"/>
      <c r="B40" s="44" t="s">
        <v>26</v>
      </c>
      <c r="C40" s="48"/>
      <c r="D40" s="18"/>
    </row>
    <row r="41" spans="1:7" ht="15" customHeight="1" x14ac:dyDescent="0.25">
      <c r="A41" s="49"/>
      <c r="B41" s="50" t="s">
        <v>27</v>
      </c>
      <c r="C41" s="51"/>
      <c r="D41" s="27"/>
      <c r="E41" s="27"/>
      <c r="F41" s="27"/>
      <c r="G41" s="27"/>
    </row>
    <row r="42" spans="1:7" x14ac:dyDescent="0.25">
      <c r="A42" s="46"/>
      <c r="B42" s="61" t="s">
        <v>28</v>
      </c>
      <c r="C42" s="47">
        <f>SUM(C29:C37)</f>
        <v>18</v>
      </c>
      <c r="D42" s="18"/>
    </row>
    <row r="43" spans="1:7" x14ac:dyDescent="0.25">
      <c r="B43" s="18"/>
      <c r="C43" s="18"/>
      <c r="D43" s="18"/>
    </row>
    <row r="44" spans="1:7" x14ac:dyDescent="0.25">
      <c r="B44" s="18"/>
      <c r="C44" s="18"/>
      <c r="D44" s="18"/>
    </row>
    <row r="45" spans="1:7" x14ac:dyDescent="0.25">
      <c r="A45" s="54" t="s">
        <v>29</v>
      </c>
      <c r="B45" s="54"/>
      <c r="C45" s="54"/>
      <c r="D45" s="18"/>
    </row>
    <row r="46" spans="1:7" x14ac:dyDescent="0.25">
      <c r="A46" s="54"/>
      <c r="B46" s="55" t="s">
        <v>30</v>
      </c>
      <c r="C46" s="55">
        <v>3</v>
      </c>
      <c r="D46" s="18"/>
    </row>
    <row r="47" spans="1:7" x14ac:dyDescent="0.25">
      <c r="A47" s="54"/>
      <c r="B47" s="55" t="s">
        <v>31</v>
      </c>
      <c r="C47" s="55"/>
      <c r="D47" s="18"/>
    </row>
    <row r="48" spans="1:7" x14ac:dyDescent="0.25">
      <c r="A48" s="55"/>
      <c r="B48" s="55" t="s">
        <v>32</v>
      </c>
      <c r="C48" s="55">
        <v>5</v>
      </c>
      <c r="D48" s="18"/>
    </row>
    <row r="49" spans="1:7" x14ac:dyDescent="0.25">
      <c r="A49" s="55"/>
      <c r="B49" s="55" t="s">
        <v>165</v>
      </c>
      <c r="C49" s="55"/>
      <c r="D49" s="18"/>
    </row>
    <row r="50" spans="1:7" x14ac:dyDescent="0.25">
      <c r="A50" s="55"/>
      <c r="B50" s="55" t="s">
        <v>33</v>
      </c>
      <c r="C50" s="55">
        <v>2</v>
      </c>
    </row>
    <row r="51" spans="1:7" x14ac:dyDescent="0.25">
      <c r="A51" s="55"/>
      <c r="B51" s="55" t="s">
        <v>34</v>
      </c>
      <c r="C51" s="55"/>
    </row>
    <row r="52" spans="1:7" x14ac:dyDescent="0.25">
      <c r="A52" s="55"/>
      <c r="B52" s="55" t="s">
        <v>35</v>
      </c>
      <c r="C52" s="55">
        <v>2</v>
      </c>
    </row>
    <row r="53" spans="1:7" x14ac:dyDescent="0.25">
      <c r="A53" s="55"/>
      <c r="B53" s="55" t="s">
        <v>36</v>
      </c>
      <c r="C53" s="55"/>
    </row>
    <row r="54" spans="1:7" x14ac:dyDescent="0.25">
      <c r="A54" s="55"/>
      <c r="B54" s="55" t="s">
        <v>37</v>
      </c>
      <c r="C54" s="55">
        <v>3</v>
      </c>
    </row>
    <row r="55" spans="1:7" x14ac:dyDescent="0.25">
      <c r="A55" s="55"/>
      <c r="B55" s="55" t="s">
        <v>38</v>
      </c>
      <c r="C55" s="58"/>
      <c r="D55" s="18"/>
      <c r="E55" s="18"/>
      <c r="F55" s="18"/>
      <c r="G55" s="18"/>
    </row>
    <row r="56" spans="1:7" x14ac:dyDescent="0.25">
      <c r="A56" s="55"/>
      <c r="B56" s="55" t="s">
        <v>39</v>
      </c>
      <c r="C56" s="55"/>
      <c r="D56" s="18"/>
      <c r="E56" s="18"/>
      <c r="F56" s="18"/>
      <c r="G56" s="18"/>
    </row>
    <row r="57" spans="1:7" x14ac:dyDescent="0.25">
      <c r="A57" s="55"/>
      <c r="B57" s="55" t="s">
        <v>40</v>
      </c>
      <c r="C57" s="55"/>
      <c r="D57" s="18"/>
      <c r="E57" s="18"/>
      <c r="F57" s="18"/>
      <c r="G57" s="18"/>
    </row>
    <row r="58" spans="1:7" x14ac:dyDescent="0.25">
      <c r="A58" s="59"/>
      <c r="B58" s="59" t="s">
        <v>168</v>
      </c>
      <c r="C58" s="59"/>
      <c r="D58" s="18"/>
      <c r="E58" s="18"/>
      <c r="F58" s="18"/>
      <c r="G58" s="18"/>
    </row>
    <row r="59" spans="1:7" x14ac:dyDescent="0.25">
      <c r="A59" s="56"/>
      <c r="B59" s="60" t="s">
        <v>41</v>
      </c>
      <c r="C59" s="57">
        <f>SUM(C46:C55)</f>
        <v>15</v>
      </c>
      <c r="D59" s="18"/>
      <c r="E59" s="18"/>
      <c r="F59" s="18"/>
      <c r="G59" s="18"/>
    </row>
    <row r="62" spans="1:7" x14ac:dyDescent="0.25">
      <c r="A62" s="28"/>
      <c r="B62" s="52" t="s">
        <v>42</v>
      </c>
      <c r="C62" s="28">
        <f>C9</f>
        <v>22</v>
      </c>
    </row>
    <row r="63" spans="1:7" x14ac:dyDescent="0.25">
      <c r="A63" s="28"/>
      <c r="B63" s="52" t="s">
        <v>43</v>
      </c>
      <c r="C63" s="28">
        <f>C24</f>
        <v>23</v>
      </c>
    </row>
    <row r="64" spans="1:7" x14ac:dyDescent="0.25">
      <c r="A64" s="28"/>
      <c r="B64" s="52" t="s">
        <v>44</v>
      </c>
      <c r="C64" s="28">
        <f>C42</f>
        <v>18</v>
      </c>
    </row>
    <row r="65" spans="1:4" x14ac:dyDescent="0.25">
      <c r="A65" s="29"/>
      <c r="B65" s="53" t="s">
        <v>45</v>
      </c>
      <c r="C65" s="29">
        <f>C59</f>
        <v>15</v>
      </c>
    </row>
    <row r="66" spans="1:4" x14ac:dyDescent="0.25">
      <c r="A66" s="217" t="s">
        <v>46</v>
      </c>
      <c r="B66" s="217"/>
      <c r="C66" s="30">
        <f>C42+C24+C9+C59</f>
        <v>78</v>
      </c>
      <c r="D66" s="3"/>
    </row>
  </sheetData>
  <mergeCells count="1">
    <mergeCell ref="A66:B66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64"/>
  <sheetViews>
    <sheetView tabSelected="1" zoomScale="75" zoomScaleNormal="75" workbookViewId="0">
      <pane xSplit="2" topLeftCell="C1" activePane="topRight" state="frozen"/>
      <selection pane="topRight" activeCell="E43" sqref="E43"/>
    </sheetView>
  </sheetViews>
  <sheetFormatPr defaultColWidth="9.140625" defaultRowHeight="15" x14ac:dyDescent="0.25"/>
  <cols>
    <col min="2" max="2" width="64.140625" customWidth="1"/>
    <col min="3" max="3" width="66.42578125" customWidth="1"/>
    <col min="4" max="4" width="29" customWidth="1"/>
    <col min="5" max="5" width="41" customWidth="1"/>
    <col min="6" max="6" width="44.85546875" customWidth="1"/>
    <col min="7" max="7" width="14.85546875" customWidth="1"/>
    <col min="8" max="8" width="14.28515625" customWidth="1"/>
    <col min="9" max="9" width="13.5703125" customWidth="1"/>
    <col min="10" max="10" width="13.42578125" customWidth="1"/>
    <col min="11" max="11" width="13.7109375" customWidth="1"/>
    <col min="12" max="12" width="14.7109375" customWidth="1"/>
    <col min="13" max="13" width="17" customWidth="1"/>
    <col min="14" max="14" width="14.7109375" customWidth="1"/>
    <col min="15" max="15" width="9.85546875" customWidth="1"/>
    <col min="16" max="16" width="14.5703125" customWidth="1"/>
    <col min="17" max="17" width="13.28515625" customWidth="1"/>
    <col min="18" max="18" width="14.7109375" customWidth="1"/>
    <col min="19" max="19" width="12.85546875" customWidth="1"/>
    <col min="20" max="20" width="14" customWidth="1"/>
    <col min="21" max="21" width="17" customWidth="1"/>
    <col min="22" max="22" width="15.85546875" customWidth="1"/>
    <col min="23" max="23" width="15.5703125" customWidth="1"/>
    <col min="24" max="24" width="13.28515625" customWidth="1"/>
    <col min="25" max="25" width="15" customWidth="1"/>
    <col min="26" max="26" width="15.7109375" customWidth="1"/>
    <col min="27" max="28" width="14.85546875" customWidth="1"/>
    <col min="29" max="29" width="13.28515625" customWidth="1"/>
    <col min="30" max="30" width="14" customWidth="1"/>
    <col min="31" max="31" width="15.5703125" customWidth="1"/>
    <col min="32" max="32" width="17.42578125" customWidth="1"/>
    <col min="33" max="34" width="17.28515625" customWidth="1"/>
    <col min="35" max="35" width="15.7109375" hidden="1" customWidth="1"/>
    <col min="36" max="36" width="16.85546875" hidden="1" customWidth="1"/>
    <col min="37" max="37" width="15" hidden="1" customWidth="1"/>
    <col min="38" max="38" width="17.140625" hidden="1" customWidth="1"/>
    <col min="39" max="39" width="13.7109375" hidden="1" customWidth="1"/>
    <col min="40" max="40" width="16.5703125" customWidth="1"/>
    <col min="41" max="41" width="15.85546875" customWidth="1"/>
    <col min="42" max="42" width="63.85546875" customWidth="1"/>
    <col min="43" max="43" width="49" customWidth="1"/>
    <col min="44" max="44" width="12.42578125" customWidth="1"/>
  </cols>
  <sheetData>
    <row r="1" spans="1:47" ht="53.25" customHeight="1" x14ac:dyDescent="0.4">
      <c r="B1" s="64" t="s">
        <v>167</v>
      </c>
      <c r="C1" s="64"/>
      <c r="D1" s="64"/>
      <c r="E1" s="64"/>
    </row>
    <row r="2" spans="1:47" x14ac:dyDescent="0.25">
      <c r="B2" s="66"/>
      <c r="C2" s="66"/>
      <c r="D2" s="66"/>
      <c r="E2" s="66"/>
      <c r="F2" s="66"/>
      <c r="G2" s="66"/>
      <c r="H2" s="66"/>
      <c r="I2" s="231" t="s">
        <v>47</v>
      </c>
      <c r="J2" s="231"/>
      <c r="K2" s="231"/>
      <c r="L2" s="231"/>
      <c r="M2" s="231"/>
      <c r="N2" s="227" t="s">
        <v>48</v>
      </c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8"/>
      <c r="AA2" s="226" t="s">
        <v>44</v>
      </c>
      <c r="AB2" s="226"/>
      <c r="AC2" s="226"/>
      <c r="AD2" s="226"/>
      <c r="AE2" s="226"/>
      <c r="AF2" s="226"/>
      <c r="AG2" s="226"/>
      <c r="AH2" s="226"/>
      <c r="AI2" s="218" t="s">
        <v>49</v>
      </c>
      <c r="AJ2" s="219"/>
      <c r="AK2" s="219"/>
      <c r="AL2" s="219"/>
      <c r="AM2" s="219"/>
      <c r="AN2" s="220"/>
      <c r="AO2" s="224"/>
    </row>
    <row r="3" spans="1:47" x14ac:dyDescent="0.25">
      <c r="B3" s="66"/>
      <c r="C3" s="66"/>
      <c r="D3" s="66"/>
      <c r="E3" s="66"/>
      <c r="F3" s="66"/>
      <c r="G3" s="66"/>
      <c r="H3" s="66"/>
      <c r="I3" s="231"/>
      <c r="J3" s="231"/>
      <c r="K3" s="231"/>
      <c r="L3" s="231"/>
      <c r="M3" s="231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30"/>
      <c r="AA3" s="226"/>
      <c r="AB3" s="226"/>
      <c r="AC3" s="226"/>
      <c r="AD3" s="226"/>
      <c r="AE3" s="226"/>
      <c r="AF3" s="226"/>
      <c r="AG3" s="226"/>
      <c r="AH3" s="226"/>
      <c r="AI3" s="221"/>
      <c r="AJ3" s="222"/>
      <c r="AK3" s="222"/>
      <c r="AL3" s="222"/>
      <c r="AM3" s="222"/>
      <c r="AN3" s="223"/>
      <c r="AO3" s="225"/>
    </row>
    <row r="4" spans="1:47" x14ac:dyDescent="0.25">
      <c r="B4" s="66"/>
      <c r="C4" s="66"/>
      <c r="D4" s="66"/>
      <c r="E4" s="66"/>
      <c r="F4" s="66"/>
      <c r="G4" s="66"/>
      <c r="H4" s="66"/>
      <c r="I4" s="70" t="s">
        <v>50</v>
      </c>
      <c r="J4" s="70" t="s">
        <v>50</v>
      </c>
      <c r="K4" s="74" t="s">
        <v>51</v>
      </c>
      <c r="L4" s="74" t="s">
        <v>51</v>
      </c>
      <c r="M4" s="77" t="s">
        <v>52</v>
      </c>
      <c r="N4" s="78" t="s">
        <v>53</v>
      </c>
      <c r="O4" s="79" t="s">
        <v>50</v>
      </c>
      <c r="P4" s="79" t="s">
        <v>50</v>
      </c>
      <c r="Q4" s="78" t="s">
        <v>50</v>
      </c>
      <c r="R4" s="79" t="s">
        <v>50</v>
      </c>
      <c r="S4" s="79" t="s">
        <v>50</v>
      </c>
      <c r="T4" s="79" t="s">
        <v>50</v>
      </c>
      <c r="U4" s="90" t="s">
        <v>51</v>
      </c>
      <c r="V4" s="90" t="s">
        <v>51</v>
      </c>
      <c r="W4" s="90" t="s">
        <v>54</v>
      </c>
      <c r="X4" s="90" t="s">
        <v>55</v>
      </c>
      <c r="Y4" s="90" t="s">
        <v>54</v>
      </c>
      <c r="Z4" s="95" t="s">
        <v>52</v>
      </c>
      <c r="AA4" s="99" t="s">
        <v>56</v>
      </c>
      <c r="AB4" s="99" t="s">
        <v>50</v>
      </c>
      <c r="AC4" s="99" t="s">
        <v>50</v>
      </c>
      <c r="AD4" s="100" t="s">
        <v>50</v>
      </c>
      <c r="AE4" s="100" t="s">
        <v>50</v>
      </c>
      <c r="AF4" s="97" t="s">
        <v>51</v>
      </c>
      <c r="AG4" s="97" t="s">
        <v>57</v>
      </c>
      <c r="AH4" s="96" t="s">
        <v>52</v>
      </c>
      <c r="AI4" s="109" t="s">
        <v>55</v>
      </c>
      <c r="AJ4" s="109" t="s">
        <v>55</v>
      </c>
      <c r="AK4" s="109" t="s">
        <v>55</v>
      </c>
      <c r="AL4" s="109" t="s">
        <v>55</v>
      </c>
      <c r="AM4" s="109" t="s">
        <v>55</v>
      </c>
      <c r="AN4" s="108" t="s">
        <v>52</v>
      </c>
      <c r="AO4" s="65" t="s">
        <v>58</v>
      </c>
    </row>
    <row r="5" spans="1:47" ht="94.5" customHeight="1" x14ac:dyDescent="0.25">
      <c r="B5" s="143" t="s">
        <v>197</v>
      </c>
      <c r="C5" s="67" t="s">
        <v>59</v>
      </c>
      <c r="D5" s="68" t="s">
        <v>60</v>
      </c>
      <c r="E5" s="69" t="s">
        <v>61</v>
      </c>
      <c r="F5" s="69" t="s">
        <v>62</v>
      </c>
      <c r="G5" s="123" t="s">
        <v>159</v>
      </c>
      <c r="H5" s="123" t="s">
        <v>63</v>
      </c>
      <c r="I5" s="124" t="s">
        <v>147</v>
      </c>
      <c r="J5" s="125" t="s">
        <v>148</v>
      </c>
      <c r="K5" s="126" t="s">
        <v>149</v>
      </c>
      <c r="L5" s="126" t="s">
        <v>150</v>
      </c>
      <c r="M5" s="127" t="s">
        <v>64</v>
      </c>
      <c r="N5" s="128" t="s">
        <v>65</v>
      </c>
      <c r="O5" s="128" t="s">
        <v>191</v>
      </c>
      <c r="P5" s="178" t="s">
        <v>151</v>
      </c>
      <c r="Q5" s="177" t="s">
        <v>66</v>
      </c>
      <c r="R5" s="178" t="s">
        <v>160</v>
      </c>
      <c r="S5" s="178" t="s">
        <v>161</v>
      </c>
      <c r="T5" s="178" t="s">
        <v>162</v>
      </c>
      <c r="U5" s="129" t="s">
        <v>67</v>
      </c>
      <c r="V5" s="179" t="s">
        <v>193</v>
      </c>
      <c r="W5" s="179" t="s">
        <v>152</v>
      </c>
      <c r="X5" s="129" t="s">
        <v>68</v>
      </c>
      <c r="Y5" s="179" t="s">
        <v>69</v>
      </c>
      <c r="Z5" s="130" t="s">
        <v>70</v>
      </c>
      <c r="AA5" s="131" t="s">
        <v>153</v>
      </c>
      <c r="AB5" s="131" t="s">
        <v>154</v>
      </c>
      <c r="AC5" s="131" t="s">
        <v>155</v>
      </c>
      <c r="AD5" s="131" t="s">
        <v>71</v>
      </c>
      <c r="AE5" s="131" t="s">
        <v>72</v>
      </c>
      <c r="AF5" s="190" t="s">
        <v>196</v>
      </c>
      <c r="AG5" s="190" t="s">
        <v>195</v>
      </c>
      <c r="AH5" s="132" t="s">
        <v>73</v>
      </c>
      <c r="AI5" s="134" t="s">
        <v>74</v>
      </c>
      <c r="AJ5" s="134" t="s">
        <v>166</v>
      </c>
      <c r="AK5" s="134" t="s">
        <v>75</v>
      </c>
      <c r="AL5" s="134" t="s">
        <v>76</v>
      </c>
      <c r="AM5" s="134" t="s">
        <v>77</v>
      </c>
      <c r="AN5" s="133" t="s">
        <v>78</v>
      </c>
      <c r="AO5" s="136"/>
      <c r="AP5" s="135" t="s">
        <v>79</v>
      </c>
      <c r="AQ5" s="112" t="s">
        <v>80</v>
      </c>
      <c r="AR5" s="2"/>
      <c r="AS5" s="2"/>
      <c r="AT5" s="2"/>
      <c r="AU5" s="2"/>
    </row>
    <row r="6" spans="1:47" ht="24.95" customHeight="1" x14ac:dyDescent="0.25">
      <c r="A6">
        <v>1</v>
      </c>
      <c r="B6" s="8" t="s">
        <v>85</v>
      </c>
      <c r="C6" s="8" t="s">
        <v>85</v>
      </c>
      <c r="D6" s="8"/>
      <c r="E6" s="9"/>
      <c r="F6" s="183"/>
      <c r="G6" s="7"/>
      <c r="H6" s="1"/>
      <c r="I6" s="71">
        <v>4</v>
      </c>
      <c r="J6" s="72">
        <v>4</v>
      </c>
      <c r="K6" s="75">
        <f t="shared" ref="K6:K49" si="0">I6*3</f>
        <v>12</v>
      </c>
      <c r="L6" s="75">
        <f t="shared" ref="L6:L49" si="1">J6*2</f>
        <v>8</v>
      </c>
      <c r="M6" s="113">
        <f t="shared" ref="M6:M49" si="2">SUM(K6:L6)</f>
        <v>20</v>
      </c>
      <c r="N6" s="182" t="s">
        <v>189</v>
      </c>
      <c r="O6" s="80" t="s">
        <v>86</v>
      </c>
      <c r="P6" s="81">
        <v>246</v>
      </c>
      <c r="Q6" s="82">
        <v>300</v>
      </c>
      <c r="R6" s="82">
        <v>246</v>
      </c>
      <c r="S6" s="83">
        <f t="shared" ref="S6:S49" si="3">R6/P6</f>
        <v>1</v>
      </c>
      <c r="T6" s="83">
        <f t="shared" ref="T6:T49" si="4">(R6-Q6)/Q6</f>
        <v>-0.18</v>
      </c>
      <c r="U6" s="91">
        <v>10</v>
      </c>
      <c r="V6" s="92">
        <v>3</v>
      </c>
      <c r="W6" s="93">
        <v>4</v>
      </c>
      <c r="X6" s="92">
        <v>1</v>
      </c>
      <c r="Y6" s="92">
        <v>0</v>
      </c>
      <c r="Z6" s="115">
        <f t="shared" ref="Z6:Z49" si="5">SUM(U6:Y6)</f>
        <v>18</v>
      </c>
      <c r="AA6" s="101">
        <f t="shared" ref="AA6:AA49" si="6">SUM(AB6:AC6)</f>
        <v>70</v>
      </c>
      <c r="AB6" s="101">
        <v>37</v>
      </c>
      <c r="AC6" s="102">
        <v>33</v>
      </c>
      <c r="AD6" s="101">
        <f t="shared" ref="AD6:AD49" si="7">(AB6*2)+AC6</f>
        <v>107</v>
      </c>
      <c r="AE6" s="103">
        <f t="shared" ref="AE6:AE49" si="8">AA6/P6</f>
        <v>0.28455284552845528</v>
      </c>
      <c r="AF6" s="98">
        <v>3</v>
      </c>
      <c r="AG6" s="98">
        <v>6</v>
      </c>
      <c r="AH6" s="117">
        <f t="shared" ref="AH6:AH49" si="9">SUM(AF6:AG6)</f>
        <v>9</v>
      </c>
      <c r="AI6" s="110"/>
      <c r="AJ6" s="110">
        <v>3</v>
      </c>
      <c r="AK6" s="110"/>
      <c r="AL6" s="110"/>
      <c r="AM6" s="110">
        <v>1</v>
      </c>
      <c r="AN6" s="119">
        <f t="shared" ref="AN6:AN49" si="10">SUM(AI6:AM6)</f>
        <v>4</v>
      </c>
      <c r="AO6" s="121">
        <f t="shared" ref="AO6:AO49" si="11">SUM(AH6+Z6+M6+AN6)</f>
        <v>51</v>
      </c>
      <c r="AP6" s="7"/>
      <c r="AQ6" s="7"/>
      <c r="AR6" s="2"/>
      <c r="AS6" s="2"/>
      <c r="AT6" s="2"/>
      <c r="AU6" s="2"/>
    </row>
    <row r="7" spans="1:47" ht="24.95" customHeight="1" x14ac:dyDescent="0.25">
      <c r="A7">
        <v>2</v>
      </c>
      <c r="B7" s="144" t="s">
        <v>81</v>
      </c>
      <c r="C7" s="8" t="s">
        <v>146</v>
      </c>
      <c r="D7" s="8"/>
      <c r="E7" s="9"/>
      <c r="F7" s="9"/>
      <c r="G7" s="7"/>
      <c r="H7" s="1"/>
      <c r="I7" s="71">
        <v>4</v>
      </c>
      <c r="J7" s="72">
        <v>5</v>
      </c>
      <c r="K7" s="75">
        <f t="shared" si="0"/>
        <v>12</v>
      </c>
      <c r="L7" s="75">
        <f t="shared" si="1"/>
        <v>10</v>
      </c>
      <c r="M7" s="113">
        <f t="shared" si="2"/>
        <v>22</v>
      </c>
      <c r="N7" s="80"/>
      <c r="O7" s="80"/>
      <c r="P7" s="81">
        <v>781</v>
      </c>
      <c r="Q7" s="82">
        <v>158</v>
      </c>
      <c r="R7" s="82">
        <v>115</v>
      </c>
      <c r="S7" s="83">
        <f t="shared" si="3"/>
        <v>0.147247119078105</v>
      </c>
      <c r="T7" s="83">
        <f t="shared" si="4"/>
        <v>-0.27215189873417722</v>
      </c>
      <c r="U7" s="91">
        <v>10</v>
      </c>
      <c r="V7" s="92">
        <v>0</v>
      </c>
      <c r="W7" s="194">
        <v>6</v>
      </c>
      <c r="X7" s="92">
        <v>0</v>
      </c>
      <c r="Y7" s="92">
        <v>1</v>
      </c>
      <c r="Z7" s="115">
        <f t="shared" si="5"/>
        <v>17</v>
      </c>
      <c r="AA7" s="101">
        <f t="shared" si="6"/>
        <v>110</v>
      </c>
      <c r="AB7" s="101">
        <v>50</v>
      </c>
      <c r="AC7" s="102">
        <v>60</v>
      </c>
      <c r="AD7" s="101">
        <f t="shared" si="7"/>
        <v>160</v>
      </c>
      <c r="AE7" s="103">
        <f t="shared" si="8"/>
        <v>0.14084507042253522</v>
      </c>
      <c r="AF7" s="98">
        <v>4</v>
      </c>
      <c r="AG7" s="98">
        <v>4</v>
      </c>
      <c r="AH7" s="117">
        <f t="shared" si="9"/>
        <v>8</v>
      </c>
      <c r="AI7" s="110"/>
      <c r="AJ7" s="110">
        <v>4</v>
      </c>
      <c r="AK7" s="110"/>
      <c r="AL7" s="110"/>
      <c r="AM7" s="110"/>
      <c r="AN7" s="119">
        <f t="shared" si="10"/>
        <v>4</v>
      </c>
      <c r="AO7" s="121">
        <f t="shared" si="11"/>
        <v>51</v>
      </c>
      <c r="AP7" s="4"/>
      <c r="AQ7" s="7"/>
      <c r="AR7" s="2"/>
      <c r="AS7" s="2"/>
      <c r="AT7" s="2"/>
      <c r="AU7" s="2"/>
    </row>
    <row r="8" spans="1:47" ht="24.95" customHeight="1" x14ac:dyDescent="0.25">
      <c r="A8">
        <v>3</v>
      </c>
      <c r="B8" s="8" t="s">
        <v>82</v>
      </c>
      <c r="C8" s="8" t="s">
        <v>83</v>
      </c>
      <c r="D8" s="8" t="s">
        <v>84</v>
      </c>
      <c r="E8" s="9"/>
      <c r="F8" s="197"/>
      <c r="G8" s="7"/>
      <c r="H8" s="1"/>
      <c r="I8" s="71">
        <v>3</v>
      </c>
      <c r="J8" s="72">
        <v>5</v>
      </c>
      <c r="K8" s="75">
        <f t="shared" si="0"/>
        <v>9</v>
      </c>
      <c r="L8" s="75">
        <f t="shared" si="1"/>
        <v>10</v>
      </c>
      <c r="M8" s="113">
        <f t="shared" si="2"/>
        <v>19</v>
      </c>
      <c r="N8" s="80"/>
      <c r="O8" s="80"/>
      <c r="P8" s="81">
        <v>598</v>
      </c>
      <c r="Q8" s="82">
        <f>22+66</f>
        <v>88</v>
      </c>
      <c r="R8" s="82">
        <v>91</v>
      </c>
      <c r="S8" s="83">
        <f t="shared" si="3"/>
        <v>0.15217391304347827</v>
      </c>
      <c r="T8" s="83">
        <f t="shared" si="4"/>
        <v>3.4090909090909088E-2</v>
      </c>
      <c r="U8" s="91">
        <v>10</v>
      </c>
      <c r="V8" s="92">
        <v>0</v>
      </c>
      <c r="W8" s="93">
        <v>3</v>
      </c>
      <c r="X8" s="92">
        <v>0</v>
      </c>
      <c r="Y8" s="92">
        <v>1</v>
      </c>
      <c r="Z8" s="115">
        <f t="shared" si="5"/>
        <v>14</v>
      </c>
      <c r="AA8" s="101">
        <f t="shared" si="6"/>
        <v>264</v>
      </c>
      <c r="AB8" s="101">
        <v>79</v>
      </c>
      <c r="AC8" s="102">
        <v>185</v>
      </c>
      <c r="AD8" s="101">
        <f t="shared" si="7"/>
        <v>343</v>
      </c>
      <c r="AE8" s="103">
        <f t="shared" si="8"/>
        <v>0.4414715719063545</v>
      </c>
      <c r="AF8" s="98">
        <v>7</v>
      </c>
      <c r="AG8" s="98">
        <v>8</v>
      </c>
      <c r="AH8" s="117">
        <f t="shared" si="9"/>
        <v>15</v>
      </c>
      <c r="AI8" s="110"/>
      <c r="AJ8" s="110">
        <v>2</v>
      </c>
      <c r="AK8" s="110"/>
      <c r="AL8" s="110"/>
      <c r="AM8" s="110"/>
      <c r="AN8" s="119">
        <f t="shared" si="10"/>
        <v>2</v>
      </c>
      <c r="AO8" s="121">
        <f t="shared" si="11"/>
        <v>50</v>
      </c>
      <c r="AP8" s="4"/>
      <c r="AQ8" s="7"/>
      <c r="AR8" s="2"/>
      <c r="AS8" s="2"/>
      <c r="AT8" s="2"/>
      <c r="AU8" s="2"/>
    </row>
    <row r="9" spans="1:47" ht="24.95" customHeight="1" x14ac:dyDescent="0.25">
      <c r="A9">
        <v>4</v>
      </c>
      <c r="B9" s="8" t="s">
        <v>88</v>
      </c>
      <c r="C9" s="8" t="s">
        <v>88</v>
      </c>
      <c r="D9" s="8"/>
      <c r="E9" s="9"/>
      <c r="F9" s="66"/>
      <c r="G9" s="7"/>
      <c r="H9" s="1"/>
      <c r="I9" s="71">
        <v>4</v>
      </c>
      <c r="J9" s="72">
        <v>4</v>
      </c>
      <c r="K9" s="75">
        <f t="shared" si="0"/>
        <v>12</v>
      </c>
      <c r="L9" s="75">
        <f t="shared" si="1"/>
        <v>8</v>
      </c>
      <c r="M9" s="113">
        <f t="shared" si="2"/>
        <v>20</v>
      </c>
      <c r="N9" s="80"/>
      <c r="O9" s="80" t="s">
        <v>192</v>
      </c>
      <c r="P9" s="81">
        <v>726</v>
      </c>
      <c r="Q9" s="82">
        <v>400</v>
      </c>
      <c r="R9" s="82">
        <v>400</v>
      </c>
      <c r="S9" s="83">
        <f t="shared" si="3"/>
        <v>0.55096418732782371</v>
      </c>
      <c r="T9" s="83">
        <f t="shared" si="4"/>
        <v>0</v>
      </c>
      <c r="U9" s="91">
        <v>10</v>
      </c>
      <c r="V9" s="92">
        <v>3</v>
      </c>
      <c r="W9" s="93">
        <v>4</v>
      </c>
      <c r="X9" s="92">
        <v>1</v>
      </c>
      <c r="Y9" s="92">
        <v>1</v>
      </c>
      <c r="Z9" s="115">
        <f t="shared" si="5"/>
        <v>19</v>
      </c>
      <c r="AA9" s="101">
        <f t="shared" si="6"/>
        <v>136</v>
      </c>
      <c r="AB9" s="101">
        <v>136</v>
      </c>
      <c r="AC9" s="102">
        <v>0</v>
      </c>
      <c r="AD9" s="101">
        <f t="shared" si="7"/>
        <v>272</v>
      </c>
      <c r="AE9" s="103">
        <f t="shared" si="8"/>
        <v>0.18732782369146006</v>
      </c>
      <c r="AF9" s="98">
        <v>6</v>
      </c>
      <c r="AG9" s="98">
        <v>5</v>
      </c>
      <c r="AH9" s="117">
        <f t="shared" si="9"/>
        <v>11</v>
      </c>
      <c r="AI9" s="110"/>
      <c r="AJ9" s="110"/>
      <c r="AK9" s="110"/>
      <c r="AL9" s="110"/>
      <c r="AM9" s="110"/>
      <c r="AN9" s="119">
        <f t="shared" si="10"/>
        <v>0</v>
      </c>
      <c r="AO9" s="121">
        <f t="shared" si="11"/>
        <v>50</v>
      </c>
      <c r="AP9" s="4"/>
      <c r="AQ9" s="1"/>
    </row>
    <row r="10" spans="1:47" ht="24.95" customHeight="1" x14ac:dyDescent="0.25">
      <c r="A10">
        <v>5</v>
      </c>
      <c r="B10" s="8" t="s">
        <v>201</v>
      </c>
      <c r="C10" s="8" t="s">
        <v>117</v>
      </c>
      <c r="D10" s="8" t="s">
        <v>200</v>
      </c>
      <c r="E10" s="9"/>
      <c r="F10" s="10"/>
      <c r="G10" s="7"/>
      <c r="H10" s="1"/>
      <c r="I10" s="71">
        <v>4</v>
      </c>
      <c r="J10" s="72">
        <v>5</v>
      </c>
      <c r="K10" s="75">
        <f t="shared" si="0"/>
        <v>12</v>
      </c>
      <c r="L10" s="75">
        <f t="shared" si="1"/>
        <v>10</v>
      </c>
      <c r="M10" s="113">
        <f t="shared" si="2"/>
        <v>22</v>
      </c>
      <c r="N10" s="84"/>
      <c r="O10" s="84" t="s">
        <v>192</v>
      </c>
      <c r="P10" s="181">
        <f>1003+697</f>
        <v>1700</v>
      </c>
      <c r="Q10" s="82">
        <f>22+90</f>
        <v>112</v>
      </c>
      <c r="R10" s="82">
        <v>400</v>
      </c>
      <c r="S10" s="83">
        <f t="shared" si="3"/>
        <v>0.23529411764705882</v>
      </c>
      <c r="T10" s="83">
        <f t="shared" si="4"/>
        <v>2.5714285714285716</v>
      </c>
      <c r="U10" s="91">
        <v>10</v>
      </c>
      <c r="V10" s="92">
        <v>3</v>
      </c>
      <c r="W10" s="93">
        <v>4</v>
      </c>
      <c r="X10" s="92">
        <v>1</v>
      </c>
      <c r="Y10" s="92">
        <v>1</v>
      </c>
      <c r="Z10" s="115">
        <f t="shared" si="5"/>
        <v>19</v>
      </c>
      <c r="AA10" s="101">
        <f t="shared" si="6"/>
        <v>169</v>
      </c>
      <c r="AB10" s="101">
        <f>26+16+15+28</f>
        <v>85</v>
      </c>
      <c r="AC10" s="102">
        <f>11+10+63</f>
        <v>84</v>
      </c>
      <c r="AD10" s="101">
        <f t="shared" si="7"/>
        <v>254</v>
      </c>
      <c r="AE10" s="103">
        <f t="shared" si="8"/>
        <v>9.9411764705882352E-2</v>
      </c>
      <c r="AF10" s="98">
        <v>6</v>
      </c>
      <c r="AG10" s="98">
        <v>3</v>
      </c>
      <c r="AH10" s="117">
        <f t="shared" si="9"/>
        <v>9</v>
      </c>
      <c r="AI10" s="110"/>
      <c r="AJ10" s="110"/>
      <c r="AK10" s="110"/>
      <c r="AL10" s="110"/>
      <c r="AM10" s="110"/>
      <c r="AN10" s="119">
        <f t="shared" si="10"/>
        <v>0</v>
      </c>
      <c r="AO10" s="121">
        <f t="shared" si="11"/>
        <v>50</v>
      </c>
      <c r="AP10" s="4"/>
      <c r="AQ10" s="1"/>
    </row>
    <row r="11" spans="1:47" ht="24.95" customHeight="1" x14ac:dyDescent="0.25">
      <c r="A11">
        <v>6</v>
      </c>
      <c r="B11" s="159" t="s">
        <v>199</v>
      </c>
      <c r="C11" s="157" t="s">
        <v>105</v>
      </c>
      <c r="D11" s="157" t="s">
        <v>190</v>
      </c>
      <c r="E11" s="158"/>
      <c r="F11" s="66"/>
      <c r="G11" s="159"/>
      <c r="H11" s="160"/>
      <c r="I11" s="161">
        <v>4</v>
      </c>
      <c r="J11" s="162">
        <v>5</v>
      </c>
      <c r="K11" s="163">
        <f t="shared" si="0"/>
        <v>12</v>
      </c>
      <c r="L11" s="163">
        <f t="shared" si="1"/>
        <v>10</v>
      </c>
      <c r="M11" s="164">
        <f t="shared" si="2"/>
        <v>22</v>
      </c>
      <c r="N11" s="165"/>
      <c r="O11" s="165"/>
      <c r="P11" s="166">
        <v>810</v>
      </c>
      <c r="Q11" s="167">
        <v>12</v>
      </c>
      <c r="R11" s="167">
        <v>32</v>
      </c>
      <c r="S11" s="83">
        <f t="shared" si="3"/>
        <v>3.9506172839506172E-2</v>
      </c>
      <c r="T11" s="83">
        <f t="shared" si="4"/>
        <v>1.6666666666666667</v>
      </c>
      <c r="U11" s="168">
        <v>4</v>
      </c>
      <c r="V11" s="92">
        <v>3</v>
      </c>
      <c r="W11" s="93">
        <v>6</v>
      </c>
      <c r="X11" s="92">
        <v>1</v>
      </c>
      <c r="Y11" s="92">
        <v>0</v>
      </c>
      <c r="Z11" s="169">
        <f t="shared" si="5"/>
        <v>14</v>
      </c>
      <c r="AA11" s="101">
        <f t="shared" si="6"/>
        <v>49</v>
      </c>
      <c r="AB11" s="170">
        <v>42</v>
      </c>
      <c r="AC11" s="171">
        <v>7</v>
      </c>
      <c r="AD11" s="101">
        <f t="shared" si="7"/>
        <v>91</v>
      </c>
      <c r="AE11" s="103">
        <f t="shared" si="8"/>
        <v>6.0493827160493827E-2</v>
      </c>
      <c r="AF11" s="98">
        <v>2</v>
      </c>
      <c r="AG11" s="98">
        <v>2</v>
      </c>
      <c r="AH11" s="117">
        <f t="shared" si="9"/>
        <v>4</v>
      </c>
      <c r="AI11" s="172"/>
      <c r="AJ11" s="172">
        <v>5</v>
      </c>
      <c r="AK11" s="172"/>
      <c r="AL11" s="172"/>
      <c r="AM11" s="172"/>
      <c r="AN11" s="173">
        <f t="shared" si="10"/>
        <v>5</v>
      </c>
      <c r="AO11" s="174">
        <f t="shared" si="11"/>
        <v>45</v>
      </c>
      <c r="AP11" s="4"/>
      <c r="AQ11" s="1"/>
    </row>
    <row r="12" spans="1:47" ht="24.95" customHeight="1" x14ac:dyDescent="0.25">
      <c r="A12">
        <v>7</v>
      </c>
      <c r="B12" s="8" t="s">
        <v>122</v>
      </c>
      <c r="C12" s="8" t="s">
        <v>122</v>
      </c>
      <c r="D12" s="8"/>
      <c r="E12" s="9"/>
      <c r="F12" s="185"/>
      <c r="G12" s="7"/>
      <c r="H12" s="1"/>
      <c r="I12" s="71">
        <v>4</v>
      </c>
      <c r="J12" s="72">
        <v>5</v>
      </c>
      <c r="K12" s="75">
        <f t="shared" si="0"/>
        <v>12</v>
      </c>
      <c r="L12" s="75">
        <f t="shared" si="1"/>
        <v>10</v>
      </c>
      <c r="M12" s="113">
        <f t="shared" si="2"/>
        <v>22</v>
      </c>
      <c r="N12" s="80"/>
      <c r="O12" s="80"/>
      <c r="P12" s="81">
        <v>435</v>
      </c>
      <c r="Q12" s="82">
        <v>20</v>
      </c>
      <c r="R12" s="82">
        <v>37</v>
      </c>
      <c r="S12" s="83">
        <f t="shared" si="3"/>
        <v>8.5057471264367815E-2</v>
      </c>
      <c r="T12" s="83">
        <f t="shared" si="4"/>
        <v>0.85</v>
      </c>
      <c r="U12" s="91">
        <v>9</v>
      </c>
      <c r="V12" s="92">
        <v>3</v>
      </c>
      <c r="W12" s="93">
        <v>3</v>
      </c>
      <c r="X12" s="92">
        <v>2</v>
      </c>
      <c r="Y12" s="92">
        <v>0</v>
      </c>
      <c r="Z12" s="115">
        <f t="shared" si="5"/>
        <v>17</v>
      </c>
      <c r="AA12" s="101">
        <f t="shared" si="6"/>
        <v>33</v>
      </c>
      <c r="AB12" s="101">
        <v>21</v>
      </c>
      <c r="AC12" s="102">
        <v>12</v>
      </c>
      <c r="AD12" s="101">
        <f t="shared" si="7"/>
        <v>54</v>
      </c>
      <c r="AE12" s="103">
        <f t="shared" si="8"/>
        <v>7.586206896551724E-2</v>
      </c>
      <c r="AF12" s="98">
        <v>2</v>
      </c>
      <c r="AG12" s="98">
        <v>2</v>
      </c>
      <c r="AH12" s="117">
        <f t="shared" si="9"/>
        <v>4</v>
      </c>
      <c r="AI12" s="110"/>
      <c r="AJ12" s="110">
        <v>1</v>
      </c>
      <c r="AK12" s="110"/>
      <c r="AL12" s="110"/>
      <c r="AM12" s="110">
        <v>1</v>
      </c>
      <c r="AN12" s="119">
        <f t="shared" si="10"/>
        <v>2</v>
      </c>
      <c r="AO12" s="121">
        <f t="shared" si="11"/>
        <v>45</v>
      </c>
      <c r="AP12" s="4"/>
      <c r="AQ12" s="1"/>
    </row>
    <row r="13" spans="1:47" ht="24.95" customHeight="1" x14ac:dyDescent="0.25">
      <c r="A13">
        <v>8</v>
      </c>
      <c r="B13" s="8" t="s">
        <v>92</v>
      </c>
      <c r="C13" s="8" t="s">
        <v>93</v>
      </c>
      <c r="D13" s="8" t="s">
        <v>94</v>
      </c>
      <c r="E13" s="9"/>
      <c r="F13" s="11"/>
      <c r="G13" s="7"/>
      <c r="H13" s="1"/>
      <c r="I13" s="71">
        <v>4</v>
      </c>
      <c r="J13" s="72">
        <v>5</v>
      </c>
      <c r="K13" s="75">
        <f t="shared" si="0"/>
        <v>12</v>
      </c>
      <c r="L13" s="75">
        <f t="shared" si="1"/>
        <v>10</v>
      </c>
      <c r="M13" s="113">
        <f t="shared" si="2"/>
        <v>22</v>
      </c>
      <c r="N13" s="84"/>
      <c r="O13" s="80"/>
      <c r="P13" s="81">
        <v>297</v>
      </c>
      <c r="Q13" s="82">
        <v>19</v>
      </c>
      <c r="R13" s="82">
        <v>17</v>
      </c>
      <c r="S13" s="83">
        <f t="shared" si="3"/>
        <v>5.7239057239057242E-2</v>
      </c>
      <c r="T13" s="83">
        <f t="shared" si="4"/>
        <v>-0.10526315789473684</v>
      </c>
      <c r="U13" s="91">
        <v>6</v>
      </c>
      <c r="V13" s="92">
        <v>0</v>
      </c>
      <c r="W13" s="93">
        <v>4</v>
      </c>
      <c r="X13" s="92">
        <v>1</v>
      </c>
      <c r="Y13" s="92">
        <v>0</v>
      </c>
      <c r="Z13" s="115">
        <f t="shared" si="5"/>
        <v>11</v>
      </c>
      <c r="AA13" s="101">
        <f t="shared" si="6"/>
        <v>95</v>
      </c>
      <c r="AB13" s="101">
        <v>43</v>
      </c>
      <c r="AC13" s="102">
        <v>52</v>
      </c>
      <c r="AD13" s="101">
        <f t="shared" si="7"/>
        <v>138</v>
      </c>
      <c r="AE13" s="103">
        <f t="shared" si="8"/>
        <v>0.31986531986531985</v>
      </c>
      <c r="AF13" s="98">
        <v>3</v>
      </c>
      <c r="AG13" s="98">
        <v>7</v>
      </c>
      <c r="AH13" s="117">
        <f t="shared" si="9"/>
        <v>10</v>
      </c>
      <c r="AI13" s="110"/>
      <c r="AJ13" s="110">
        <v>1</v>
      </c>
      <c r="AK13" s="110"/>
      <c r="AL13" s="110"/>
      <c r="AM13" s="110"/>
      <c r="AN13" s="119">
        <f t="shared" si="10"/>
        <v>1</v>
      </c>
      <c r="AO13" s="121">
        <f t="shared" si="11"/>
        <v>44</v>
      </c>
      <c r="AP13" s="4"/>
      <c r="AQ13" s="7"/>
    </row>
    <row r="14" spans="1:47" ht="24.95" customHeight="1" x14ac:dyDescent="0.25">
      <c r="A14">
        <v>9</v>
      </c>
      <c r="B14" s="8" t="s">
        <v>87</v>
      </c>
      <c r="C14" s="8" t="s">
        <v>87</v>
      </c>
      <c r="D14" s="8"/>
      <c r="E14" s="9"/>
      <c r="F14" s="10"/>
      <c r="G14" s="7"/>
      <c r="H14" s="1"/>
      <c r="I14" s="71">
        <v>4</v>
      </c>
      <c r="J14" s="72">
        <v>5</v>
      </c>
      <c r="K14" s="75">
        <f t="shared" si="0"/>
        <v>12</v>
      </c>
      <c r="L14" s="75">
        <f t="shared" si="1"/>
        <v>10</v>
      </c>
      <c r="M14" s="113">
        <f t="shared" si="2"/>
        <v>22</v>
      </c>
      <c r="N14" s="80"/>
      <c r="O14" s="80" t="s">
        <v>164</v>
      </c>
      <c r="P14" s="81">
        <v>572</v>
      </c>
      <c r="Q14" s="82">
        <v>605</v>
      </c>
      <c r="R14" s="82">
        <v>47</v>
      </c>
      <c r="S14" s="83">
        <f t="shared" si="3"/>
        <v>8.2167832167832161E-2</v>
      </c>
      <c r="T14" s="83">
        <f t="shared" si="4"/>
        <v>-0.92231404958677687</v>
      </c>
      <c r="U14" s="91">
        <v>8</v>
      </c>
      <c r="V14" s="92">
        <v>0</v>
      </c>
      <c r="W14" s="93">
        <v>4</v>
      </c>
      <c r="X14" s="92">
        <v>0</v>
      </c>
      <c r="Y14" s="92">
        <v>1</v>
      </c>
      <c r="Z14" s="115">
        <f t="shared" si="5"/>
        <v>13</v>
      </c>
      <c r="AA14" s="101">
        <f t="shared" si="6"/>
        <v>89</v>
      </c>
      <c r="AB14" s="101">
        <v>44</v>
      </c>
      <c r="AC14" s="102">
        <v>45</v>
      </c>
      <c r="AD14" s="101">
        <f t="shared" si="7"/>
        <v>133</v>
      </c>
      <c r="AE14" s="103">
        <f t="shared" si="8"/>
        <v>0.1555944055944056</v>
      </c>
      <c r="AF14" s="98">
        <v>3</v>
      </c>
      <c r="AG14" s="98">
        <v>5</v>
      </c>
      <c r="AH14" s="117">
        <f t="shared" si="9"/>
        <v>8</v>
      </c>
      <c r="AI14" s="110"/>
      <c r="AJ14" s="110"/>
      <c r="AK14" s="110"/>
      <c r="AL14" s="110"/>
      <c r="AM14" s="110"/>
      <c r="AN14" s="119">
        <f t="shared" si="10"/>
        <v>0</v>
      </c>
      <c r="AO14" s="121">
        <f t="shared" si="11"/>
        <v>43</v>
      </c>
      <c r="AP14" s="4"/>
      <c r="AQ14" s="1"/>
    </row>
    <row r="15" spans="1:47" ht="24.95" customHeight="1" x14ac:dyDescent="0.25">
      <c r="A15">
        <v>10</v>
      </c>
      <c r="B15" s="8" t="s">
        <v>102</v>
      </c>
      <c r="C15" s="12" t="s">
        <v>103</v>
      </c>
      <c r="D15" s="12" t="s">
        <v>104</v>
      </c>
      <c r="E15" s="9"/>
      <c r="F15" s="11"/>
      <c r="G15" s="7"/>
      <c r="H15" s="1"/>
      <c r="I15" s="71">
        <v>4</v>
      </c>
      <c r="J15" s="72">
        <v>4</v>
      </c>
      <c r="K15" s="75">
        <f t="shared" si="0"/>
        <v>12</v>
      </c>
      <c r="L15" s="75">
        <f t="shared" si="1"/>
        <v>8</v>
      </c>
      <c r="M15" s="113">
        <f t="shared" si="2"/>
        <v>20</v>
      </c>
      <c r="N15" s="80"/>
      <c r="O15" s="80"/>
      <c r="P15" s="81">
        <v>3076</v>
      </c>
      <c r="Q15" s="82">
        <v>81</v>
      </c>
      <c r="R15" s="82">
        <f>67+93</f>
        <v>160</v>
      </c>
      <c r="S15" s="83">
        <f t="shared" si="3"/>
        <v>5.2015604681404419E-2</v>
      </c>
      <c r="T15" s="83">
        <f t="shared" si="4"/>
        <v>0.97530864197530864</v>
      </c>
      <c r="U15" s="91">
        <v>5</v>
      </c>
      <c r="V15" s="92">
        <v>3</v>
      </c>
      <c r="W15" s="93">
        <v>4</v>
      </c>
      <c r="X15" s="92">
        <v>2</v>
      </c>
      <c r="Y15" s="92">
        <v>1</v>
      </c>
      <c r="Z15" s="115">
        <f t="shared" si="5"/>
        <v>15</v>
      </c>
      <c r="AA15" s="101">
        <f t="shared" si="6"/>
        <v>119</v>
      </c>
      <c r="AB15" s="101">
        <f>64+43</f>
        <v>107</v>
      </c>
      <c r="AC15" s="175">
        <v>12</v>
      </c>
      <c r="AD15" s="101">
        <f t="shared" si="7"/>
        <v>226</v>
      </c>
      <c r="AE15" s="103">
        <f t="shared" si="8"/>
        <v>3.868660598179454E-2</v>
      </c>
      <c r="AF15" s="98">
        <v>5</v>
      </c>
      <c r="AG15" s="98">
        <v>1</v>
      </c>
      <c r="AH15" s="117">
        <f t="shared" si="9"/>
        <v>6</v>
      </c>
      <c r="AI15" s="110"/>
      <c r="AJ15" s="110"/>
      <c r="AK15" s="110"/>
      <c r="AL15" s="110"/>
      <c r="AM15" s="110"/>
      <c r="AN15" s="119">
        <f t="shared" si="10"/>
        <v>0</v>
      </c>
      <c r="AO15" s="121">
        <f t="shared" si="11"/>
        <v>41</v>
      </c>
      <c r="AP15" s="4"/>
      <c r="AQ15" s="1"/>
      <c r="AR15" s="3"/>
      <c r="AS15" s="3"/>
      <c r="AT15" s="3"/>
      <c r="AU15" s="3"/>
    </row>
    <row r="16" spans="1:47" ht="24.95" customHeight="1" x14ac:dyDescent="0.25">
      <c r="A16">
        <v>11</v>
      </c>
      <c r="B16" s="8" t="s">
        <v>112</v>
      </c>
      <c r="C16" s="157" t="s">
        <v>112</v>
      </c>
      <c r="D16" s="157"/>
      <c r="E16" s="9"/>
      <c r="F16" s="191"/>
      <c r="G16" s="7"/>
      <c r="H16" s="1"/>
      <c r="I16" s="71">
        <v>4</v>
      </c>
      <c r="J16" s="72">
        <v>5</v>
      </c>
      <c r="K16" s="75">
        <f t="shared" si="0"/>
        <v>12</v>
      </c>
      <c r="L16" s="75">
        <f t="shared" si="1"/>
        <v>10</v>
      </c>
      <c r="M16" s="113">
        <f t="shared" si="2"/>
        <v>22</v>
      </c>
      <c r="N16" s="80"/>
      <c r="O16" s="80"/>
      <c r="P16" s="81">
        <v>529</v>
      </c>
      <c r="Q16" s="82">
        <v>10</v>
      </c>
      <c r="R16" s="82">
        <v>17</v>
      </c>
      <c r="S16" s="83">
        <f t="shared" si="3"/>
        <v>3.2136105860113423E-2</v>
      </c>
      <c r="T16" s="83">
        <f t="shared" si="4"/>
        <v>0.7</v>
      </c>
      <c r="U16" s="91">
        <v>3</v>
      </c>
      <c r="V16" s="92">
        <v>3</v>
      </c>
      <c r="W16" s="93">
        <v>4</v>
      </c>
      <c r="X16" s="92">
        <v>0</v>
      </c>
      <c r="Y16" s="92">
        <v>0</v>
      </c>
      <c r="Z16" s="115">
        <f t="shared" si="5"/>
        <v>10</v>
      </c>
      <c r="AA16" s="101">
        <f t="shared" si="6"/>
        <v>78</v>
      </c>
      <c r="AB16" s="101">
        <v>33</v>
      </c>
      <c r="AC16" s="102">
        <v>45</v>
      </c>
      <c r="AD16" s="101">
        <f t="shared" si="7"/>
        <v>111</v>
      </c>
      <c r="AE16" s="103">
        <f t="shared" si="8"/>
        <v>0.14744801512287334</v>
      </c>
      <c r="AF16" s="98">
        <v>3</v>
      </c>
      <c r="AG16" s="98">
        <v>5</v>
      </c>
      <c r="AH16" s="117">
        <f t="shared" si="9"/>
        <v>8</v>
      </c>
      <c r="AI16" s="110"/>
      <c r="AJ16" s="110"/>
      <c r="AK16" s="110"/>
      <c r="AL16" s="110"/>
      <c r="AM16" s="110">
        <v>1</v>
      </c>
      <c r="AN16" s="119">
        <f t="shared" si="10"/>
        <v>1</v>
      </c>
      <c r="AO16" s="121">
        <f t="shared" si="11"/>
        <v>41</v>
      </c>
      <c r="AP16" s="4"/>
      <c r="AQ16" s="1"/>
      <c r="AR16" s="3"/>
      <c r="AS16" s="3"/>
      <c r="AT16" s="3"/>
      <c r="AU16" s="3"/>
    </row>
    <row r="17" spans="1:47" ht="24.95" customHeight="1" x14ac:dyDescent="0.25">
      <c r="A17">
        <v>12</v>
      </c>
      <c r="B17" s="8" t="s">
        <v>101</v>
      </c>
      <c r="C17" s="8" t="s">
        <v>101</v>
      </c>
      <c r="D17" s="8"/>
      <c r="E17" s="9"/>
      <c r="F17" s="10"/>
      <c r="G17" s="7"/>
      <c r="H17" s="1"/>
      <c r="I17" s="71">
        <v>0</v>
      </c>
      <c r="J17" s="72">
        <v>3</v>
      </c>
      <c r="K17" s="75">
        <f t="shared" si="0"/>
        <v>0</v>
      </c>
      <c r="L17" s="75">
        <f t="shared" si="1"/>
        <v>6</v>
      </c>
      <c r="M17" s="113">
        <f t="shared" si="2"/>
        <v>6</v>
      </c>
      <c r="N17" s="80"/>
      <c r="O17" s="80" t="s">
        <v>86</v>
      </c>
      <c r="P17" s="81">
        <v>735</v>
      </c>
      <c r="Q17" s="82">
        <v>773</v>
      </c>
      <c r="R17" s="82">
        <v>735</v>
      </c>
      <c r="S17" s="83">
        <f t="shared" si="3"/>
        <v>1</v>
      </c>
      <c r="T17" s="83">
        <f t="shared" si="4"/>
        <v>-4.9159120310478657E-2</v>
      </c>
      <c r="U17" s="91">
        <v>10</v>
      </c>
      <c r="V17" s="92">
        <v>3</v>
      </c>
      <c r="W17" s="93">
        <v>3</v>
      </c>
      <c r="X17" s="92">
        <v>0</v>
      </c>
      <c r="Y17" s="92">
        <v>1</v>
      </c>
      <c r="Z17" s="115">
        <f t="shared" si="5"/>
        <v>17</v>
      </c>
      <c r="AA17" s="101">
        <f t="shared" si="6"/>
        <v>233</v>
      </c>
      <c r="AB17" s="101">
        <v>211</v>
      </c>
      <c r="AC17" s="102">
        <v>22</v>
      </c>
      <c r="AD17" s="101">
        <f t="shared" si="7"/>
        <v>444</v>
      </c>
      <c r="AE17" s="103">
        <f t="shared" si="8"/>
        <v>0.31700680272108844</v>
      </c>
      <c r="AF17" s="98">
        <v>9</v>
      </c>
      <c r="AG17" s="98">
        <v>7</v>
      </c>
      <c r="AH17" s="117">
        <f t="shared" si="9"/>
        <v>16</v>
      </c>
      <c r="AI17" s="110"/>
      <c r="AJ17" s="110">
        <v>1</v>
      </c>
      <c r="AK17" s="110"/>
      <c r="AL17" s="110"/>
      <c r="AM17" s="110"/>
      <c r="AN17" s="119">
        <f t="shared" si="10"/>
        <v>1</v>
      </c>
      <c r="AO17" s="121">
        <f t="shared" si="11"/>
        <v>40</v>
      </c>
      <c r="AP17" s="4"/>
      <c r="AQ17" s="1"/>
      <c r="AR17" s="3"/>
      <c r="AS17" s="3"/>
      <c r="AT17" s="3"/>
      <c r="AU17" s="3"/>
    </row>
    <row r="18" spans="1:47" ht="24.95" customHeight="1" x14ac:dyDescent="0.25">
      <c r="A18">
        <v>13</v>
      </c>
      <c r="B18" s="8" t="s">
        <v>113</v>
      </c>
      <c r="C18" s="8" t="s">
        <v>113</v>
      </c>
      <c r="D18" s="4"/>
      <c r="E18" s="9"/>
      <c r="F18" s="13"/>
      <c r="G18" s="7"/>
      <c r="H18" s="1"/>
      <c r="I18" s="71">
        <v>4</v>
      </c>
      <c r="J18" s="72">
        <v>4</v>
      </c>
      <c r="K18" s="75">
        <f t="shared" si="0"/>
        <v>12</v>
      </c>
      <c r="L18" s="75">
        <f t="shared" si="1"/>
        <v>8</v>
      </c>
      <c r="M18" s="113">
        <f t="shared" si="2"/>
        <v>20</v>
      </c>
      <c r="N18" s="80"/>
      <c r="O18" s="80"/>
      <c r="P18" s="81">
        <v>1471</v>
      </c>
      <c r="Q18" s="82">
        <f>29</f>
        <v>29</v>
      </c>
      <c r="R18" s="82">
        <v>56</v>
      </c>
      <c r="S18" s="83">
        <f t="shared" si="3"/>
        <v>3.8069340584636305E-2</v>
      </c>
      <c r="T18" s="83">
        <f t="shared" si="4"/>
        <v>0.93103448275862066</v>
      </c>
      <c r="U18" s="91">
        <v>4</v>
      </c>
      <c r="V18" s="92">
        <v>3</v>
      </c>
      <c r="W18" s="194">
        <v>5</v>
      </c>
      <c r="X18" s="92">
        <v>2</v>
      </c>
      <c r="Y18" s="92">
        <v>1</v>
      </c>
      <c r="Z18" s="115">
        <f t="shared" si="5"/>
        <v>15</v>
      </c>
      <c r="AA18" s="101">
        <f t="shared" si="6"/>
        <v>66</v>
      </c>
      <c r="AB18" s="101">
        <v>37</v>
      </c>
      <c r="AC18" s="102">
        <v>29</v>
      </c>
      <c r="AD18" s="101">
        <f t="shared" si="7"/>
        <v>103</v>
      </c>
      <c r="AE18" s="103">
        <f t="shared" si="8"/>
        <v>4.4867437117607073E-2</v>
      </c>
      <c r="AF18" s="98">
        <v>3</v>
      </c>
      <c r="AG18" s="98">
        <v>1</v>
      </c>
      <c r="AH18" s="117">
        <f t="shared" si="9"/>
        <v>4</v>
      </c>
      <c r="AI18" s="110"/>
      <c r="AJ18" s="110"/>
      <c r="AK18" s="110"/>
      <c r="AL18" s="110"/>
      <c r="AM18" s="110"/>
      <c r="AN18" s="119">
        <f t="shared" si="10"/>
        <v>0</v>
      </c>
      <c r="AO18" s="121">
        <f t="shared" si="11"/>
        <v>39</v>
      </c>
      <c r="AP18" s="4"/>
      <c r="AQ18" s="1"/>
      <c r="AR18" s="3"/>
      <c r="AS18" s="3"/>
      <c r="AT18" s="3"/>
      <c r="AU18" s="3"/>
    </row>
    <row r="19" spans="1:47" ht="24.95" customHeight="1" x14ac:dyDescent="0.25">
      <c r="A19">
        <v>14</v>
      </c>
      <c r="B19" s="8" t="s">
        <v>115</v>
      </c>
      <c r="C19" s="8" t="s">
        <v>115</v>
      </c>
      <c r="D19" s="8"/>
      <c r="E19" s="198"/>
      <c r="F19" s="188"/>
      <c r="G19" s="7"/>
      <c r="H19" s="186"/>
      <c r="I19" s="71">
        <v>4</v>
      </c>
      <c r="J19" s="72">
        <v>3</v>
      </c>
      <c r="K19" s="75">
        <f t="shared" si="0"/>
        <v>12</v>
      </c>
      <c r="L19" s="75">
        <f t="shared" si="1"/>
        <v>6</v>
      </c>
      <c r="M19" s="113">
        <f t="shared" si="2"/>
        <v>18</v>
      </c>
      <c r="N19" s="80"/>
      <c r="O19" s="80"/>
      <c r="P19" s="81">
        <v>115</v>
      </c>
      <c r="Q19" s="82">
        <v>3</v>
      </c>
      <c r="R19" s="82">
        <v>0</v>
      </c>
      <c r="S19" s="83">
        <f t="shared" si="3"/>
        <v>0</v>
      </c>
      <c r="T19" s="83">
        <f t="shared" si="4"/>
        <v>-1</v>
      </c>
      <c r="U19" s="91">
        <v>0</v>
      </c>
      <c r="V19" s="92">
        <v>0</v>
      </c>
      <c r="W19" s="93">
        <v>3</v>
      </c>
      <c r="X19" s="92">
        <v>3</v>
      </c>
      <c r="Y19" s="92">
        <v>1</v>
      </c>
      <c r="Z19" s="115">
        <f t="shared" si="5"/>
        <v>7</v>
      </c>
      <c r="AA19" s="101">
        <f t="shared" si="6"/>
        <v>84</v>
      </c>
      <c r="AB19" s="101">
        <v>72</v>
      </c>
      <c r="AC19" s="102">
        <v>12</v>
      </c>
      <c r="AD19" s="101">
        <f t="shared" si="7"/>
        <v>156</v>
      </c>
      <c r="AE19" s="103">
        <f t="shared" si="8"/>
        <v>0.73043478260869565</v>
      </c>
      <c r="AF19" s="98">
        <v>4</v>
      </c>
      <c r="AG19" s="98">
        <v>9</v>
      </c>
      <c r="AH19" s="117">
        <f t="shared" si="9"/>
        <v>13</v>
      </c>
      <c r="AI19" s="110"/>
      <c r="AJ19" s="110"/>
      <c r="AK19" s="110"/>
      <c r="AL19" s="110"/>
      <c r="AM19" s="110"/>
      <c r="AN19" s="119">
        <f t="shared" si="10"/>
        <v>0</v>
      </c>
      <c r="AO19" s="121">
        <f t="shared" si="11"/>
        <v>38</v>
      </c>
      <c r="AP19" s="4"/>
      <c r="AQ19" s="1"/>
      <c r="AR19" s="3"/>
      <c r="AS19" s="3"/>
      <c r="AT19" s="3"/>
      <c r="AU19" s="3"/>
    </row>
    <row r="20" spans="1:47" ht="24.95" customHeight="1" x14ac:dyDescent="0.25">
      <c r="A20">
        <v>15</v>
      </c>
      <c r="B20" s="8" t="s">
        <v>109</v>
      </c>
      <c r="C20" s="8" t="s">
        <v>109</v>
      </c>
      <c r="D20" s="8"/>
      <c r="E20" s="9"/>
      <c r="F20" s="10"/>
      <c r="G20" s="7"/>
      <c r="H20" s="1"/>
      <c r="I20" s="71">
        <v>3</v>
      </c>
      <c r="J20" s="72">
        <v>2</v>
      </c>
      <c r="K20" s="75">
        <f t="shared" si="0"/>
        <v>9</v>
      </c>
      <c r="L20" s="75">
        <f t="shared" si="1"/>
        <v>4</v>
      </c>
      <c r="M20" s="113">
        <f t="shared" si="2"/>
        <v>13</v>
      </c>
      <c r="N20" s="80"/>
      <c r="O20" s="80"/>
      <c r="P20" s="81">
        <v>1953</v>
      </c>
      <c r="Q20" s="82">
        <v>183</v>
      </c>
      <c r="R20" s="82">
        <v>166</v>
      </c>
      <c r="S20" s="83">
        <f t="shared" si="3"/>
        <v>8.4997439836149519E-2</v>
      </c>
      <c r="T20" s="83">
        <f t="shared" si="4"/>
        <v>-9.2896174863387984E-2</v>
      </c>
      <c r="U20" s="91">
        <v>8</v>
      </c>
      <c r="V20" s="92">
        <v>0</v>
      </c>
      <c r="W20" s="93">
        <v>4</v>
      </c>
      <c r="X20" s="92">
        <v>0</v>
      </c>
      <c r="Y20" s="92">
        <v>1</v>
      </c>
      <c r="Z20" s="115">
        <f t="shared" si="5"/>
        <v>13</v>
      </c>
      <c r="AA20" s="101">
        <f t="shared" si="6"/>
        <v>222</v>
      </c>
      <c r="AB20" s="101">
        <v>80</v>
      </c>
      <c r="AC20" s="102">
        <v>142</v>
      </c>
      <c r="AD20" s="101">
        <f t="shared" si="7"/>
        <v>302</v>
      </c>
      <c r="AE20" s="103">
        <f t="shared" si="8"/>
        <v>0.11367127496159754</v>
      </c>
      <c r="AF20" s="98">
        <v>7</v>
      </c>
      <c r="AG20" s="98">
        <v>3</v>
      </c>
      <c r="AH20" s="117">
        <f t="shared" si="9"/>
        <v>10</v>
      </c>
      <c r="AI20" s="110"/>
      <c r="AJ20" s="110"/>
      <c r="AK20" s="110"/>
      <c r="AL20" s="110"/>
      <c r="AM20" s="110"/>
      <c r="AN20" s="119">
        <f t="shared" si="10"/>
        <v>0</v>
      </c>
      <c r="AO20" s="121">
        <f t="shared" si="11"/>
        <v>36</v>
      </c>
      <c r="AP20" s="4"/>
      <c r="AQ20" s="1"/>
      <c r="AR20" s="3"/>
      <c r="AS20" s="3"/>
      <c r="AT20" s="3"/>
      <c r="AU20" s="3"/>
    </row>
    <row r="21" spans="1:47" ht="24.95" customHeight="1" x14ac:dyDescent="0.25">
      <c r="A21">
        <v>16</v>
      </c>
      <c r="B21" s="8" t="s">
        <v>89</v>
      </c>
      <c r="C21" s="8" t="s">
        <v>90</v>
      </c>
      <c r="D21" s="8" t="s">
        <v>91</v>
      </c>
      <c r="E21" s="9"/>
      <c r="F21" s="10"/>
      <c r="G21" s="7"/>
      <c r="H21" s="1"/>
      <c r="I21" s="71">
        <v>4</v>
      </c>
      <c r="J21" s="72">
        <v>4</v>
      </c>
      <c r="K21" s="75">
        <f t="shared" si="0"/>
        <v>12</v>
      </c>
      <c r="L21" s="75">
        <f t="shared" si="1"/>
        <v>8</v>
      </c>
      <c r="M21" s="113">
        <f t="shared" si="2"/>
        <v>20</v>
      </c>
      <c r="N21" s="85"/>
      <c r="O21" s="80"/>
      <c r="P21" s="81">
        <v>2794</v>
      </c>
      <c r="Q21" s="82">
        <v>30</v>
      </c>
      <c r="R21" s="82">
        <v>39</v>
      </c>
      <c r="S21" s="83">
        <f t="shared" si="3"/>
        <v>1.395848246241947E-2</v>
      </c>
      <c r="T21" s="83">
        <f t="shared" si="4"/>
        <v>0.3</v>
      </c>
      <c r="U21" s="91">
        <v>1</v>
      </c>
      <c r="V21" s="92">
        <v>3</v>
      </c>
      <c r="W21" s="93">
        <v>3</v>
      </c>
      <c r="X21" s="92">
        <v>1</v>
      </c>
      <c r="Y21" s="92">
        <v>1</v>
      </c>
      <c r="Z21" s="115">
        <f t="shared" si="5"/>
        <v>9</v>
      </c>
      <c r="AA21" s="101">
        <f t="shared" si="6"/>
        <v>123</v>
      </c>
      <c r="AB21" s="101">
        <v>63</v>
      </c>
      <c r="AC21" s="102">
        <v>60</v>
      </c>
      <c r="AD21" s="101">
        <f t="shared" si="7"/>
        <v>186</v>
      </c>
      <c r="AE21" s="103">
        <f t="shared" si="8"/>
        <v>4.4022906227630637E-2</v>
      </c>
      <c r="AF21" s="98">
        <v>4</v>
      </c>
      <c r="AG21" s="98">
        <v>1</v>
      </c>
      <c r="AH21" s="117">
        <f t="shared" si="9"/>
        <v>5</v>
      </c>
      <c r="AI21" s="110"/>
      <c r="AJ21" s="110">
        <v>2</v>
      </c>
      <c r="AK21" s="110"/>
      <c r="AL21" s="110"/>
      <c r="AM21" s="110"/>
      <c r="AN21" s="119">
        <f t="shared" si="10"/>
        <v>2</v>
      </c>
      <c r="AO21" s="121">
        <f t="shared" si="11"/>
        <v>36</v>
      </c>
      <c r="AP21" s="4"/>
      <c r="AQ21" s="6"/>
      <c r="AR21" s="3"/>
      <c r="AS21" s="3"/>
      <c r="AT21" s="3"/>
      <c r="AU21" s="3"/>
    </row>
    <row r="22" spans="1:47" ht="24.95" customHeight="1" x14ac:dyDescent="0.25">
      <c r="A22">
        <v>17</v>
      </c>
      <c r="B22" s="8" t="s">
        <v>95</v>
      </c>
      <c r="C22" s="8" t="s">
        <v>96</v>
      </c>
      <c r="D22" s="8" t="s">
        <v>97</v>
      </c>
      <c r="E22" s="9"/>
      <c r="F22" s="10"/>
      <c r="G22" s="7"/>
      <c r="H22" s="1"/>
      <c r="I22" s="71">
        <v>4</v>
      </c>
      <c r="J22" s="72">
        <v>4</v>
      </c>
      <c r="K22" s="75">
        <f t="shared" si="0"/>
        <v>12</v>
      </c>
      <c r="L22" s="75">
        <f t="shared" si="1"/>
        <v>8</v>
      </c>
      <c r="M22" s="113">
        <f t="shared" si="2"/>
        <v>20</v>
      </c>
      <c r="N22" s="80"/>
      <c r="O22" s="80"/>
      <c r="P22" s="81">
        <v>1494</v>
      </c>
      <c r="Q22" s="82">
        <v>40</v>
      </c>
      <c r="R22" s="82">
        <v>42</v>
      </c>
      <c r="S22" s="83">
        <f t="shared" si="3"/>
        <v>2.8112449799196786E-2</v>
      </c>
      <c r="T22" s="83">
        <f t="shared" si="4"/>
        <v>0.05</v>
      </c>
      <c r="U22" s="91">
        <v>3</v>
      </c>
      <c r="V22" s="92">
        <v>3</v>
      </c>
      <c r="W22" s="93">
        <v>3</v>
      </c>
      <c r="X22" s="92">
        <v>0</v>
      </c>
      <c r="Y22" s="92">
        <v>1</v>
      </c>
      <c r="Z22" s="115">
        <f t="shared" si="5"/>
        <v>10</v>
      </c>
      <c r="AA22" s="101">
        <f t="shared" si="6"/>
        <v>49</v>
      </c>
      <c r="AB22" s="101">
        <v>17</v>
      </c>
      <c r="AC22" s="104">
        <v>32</v>
      </c>
      <c r="AD22" s="101">
        <f t="shared" si="7"/>
        <v>66</v>
      </c>
      <c r="AE22" s="103">
        <f t="shared" si="8"/>
        <v>3.2797858099062917E-2</v>
      </c>
      <c r="AF22" s="98">
        <v>2</v>
      </c>
      <c r="AG22" s="98">
        <v>1</v>
      </c>
      <c r="AH22" s="117">
        <f t="shared" si="9"/>
        <v>3</v>
      </c>
      <c r="AI22" s="110"/>
      <c r="AJ22" s="110">
        <v>3</v>
      </c>
      <c r="AK22" s="110"/>
      <c r="AL22" s="110"/>
      <c r="AM22" s="110"/>
      <c r="AN22" s="119">
        <f t="shared" si="10"/>
        <v>3</v>
      </c>
      <c r="AO22" s="121">
        <f t="shared" si="11"/>
        <v>36</v>
      </c>
      <c r="AP22" s="4"/>
      <c r="AQ22" s="1"/>
      <c r="AR22" s="3"/>
      <c r="AS22" s="3"/>
      <c r="AT22" s="3"/>
      <c r="AU22" s="3"/>
    </row>
    <row r="23" spans="1:47" ht="24.95" customHeight="1" x14ac:dyDescent="0.25">
      <c r="A23">
        <v>18</v>
      </c>
      <c r="B23" s="8" t="s">
        <v>187</v>
      </c>
      <c r="C23" s="8" t="s">
        <v>98</v>
      </c>
      <c r="D23" s="8" t="s">
        <v>99</v>
      </c>
      <c r="E23" s="9"/>
      <c r="F23" s="10"/>
      <c r="G23" s="7"/>
      <c r="H23" s="139"/>
      <c r="I23" s="71">
        <v>4</v>
      </c>
      <c r="J23" s="72">
        <v>4</v>
      </c>
      <c r="K23" s="75">
        <f t="shared" si="0"/>
        <v>12</v>
      </c>
      <c r="L23" s="75">
        <f t="shared" si="1"/>
        <v>8</v>
      </c>
      <c r="M23" s="113">
        <f t="shared" si="2"/>
        <v>20</v>
      </c>
      <c r="N23" s="80"/>
      <c r="O23" s="80"/>
      <c r="P23" s="81">
        <v>1555</v>
      </c>
      <c r="Q23" s="82">
        <v>112</v>
      </c>
      <c r="R23" s="82">
        <v>79</v>
      </c>
      <c r="S23" s="83">
        <f t="shared" si="3"/>
        <v>5.0803858520900323E-2</v>
      </c>
      <c r="T23" s="83">
        <f t="shared" si="4"/>
        <v>-0.29464285714285715</v>
      </c>
      <c r="U23" s="91">
        <v>5</v>
      </c>
      <c r="V23" s="92">
        <v>0</v>
      </c>
      <c r="W23" s="93">
        <v>3</v>
      </c>
      <c r="X23" s="92">
        <v>0</v>
      </c>
      <c r="Y23" s="92">
        <v>1</v>
      </c>
      <c r="Z23" s="115">
        <f t="shared" si="5"/>
        <v>9</v>
      </c>
      <c r="AA23" s="101">
        <f t="shared" si="6"/>
        <v>45</v>
      </c>
      <c r="AB23" s="101">
        <f>12+21</f>
        <v>33</v>
      </c>
      <c r="AC23" s="102">
        <v>12</v>
      </c>
      <c r="AD23" s="101">
        <f t="shared" si="7"/>
        <v>78</v>
      </c>
      <c r="AE23" s="103">
        <f t="shared" si="8"/>
        <v>2.8938906752411574E-2</v>
      </c>
      <c r="AF23" s="98">
        <v>2</v>
      </c>
      <c r="AG23" s="98">
        <v>1</v>
      </c>
      <c r="AH23" s="117">
        <f t="shared" si="9"/>
        <v>3</v>
      </c>
      <c r="AI23" s="110"/>
      <c r="AJ23" s="110">
        <v>1</v>
      </c>
      <c r="AK23" s="110"/>
      <c r="AL23" s="110"/>
      <c r="AM23" s="110"/>
      <c r="AN23" s="119">
        <f t="shared" si="10"/>
        <v>1</v>
      </c>
      <c r="AO23" s="121">
        <f t="shared" si="11"/>
        <v>33</v>
      </c>
      <c r="AP23" s="24"/>
      <c r="AQ23" s="23"/>
    </row>
    <row r="24" spans="1:47" ht="24.95" customHeight="1" x14ac:dyDescent="0.25">
      <c r="A24">
        <v>19</v>
      </c>
      <c r="B24" s="22" t="s">
        <v>106</v>
      </c>
      <c r="C24" s="22" t="s">
        <v>107</v>
      </c>
      <c r="D24" s="22" t="s">
        <v>108</v>
      </c>
      <c r="E24" s="184"/>
      <c r="F24" s="189"/>
      <c r="G24" s="21"/>
      <c r="H24" s="187"/>
      <c r="I24" s="192">
        <v>4</v>
      </c>
      <c r="J24" s="73">
        <v>4</v>
      </c>
      <c r="K24" s="76">
        <f t="shared" si="0"/>
        <v>12</v>
      </c>
      <c r="L24" s="76">
        <f t="shared" si="1"/>
        <v>8</v>
      </c>
      <c r="M24" s="114">
        <f t="shared" si="2"/>
        <v>20</v>
      </c>
      <c r="N24" s="193"/>
      <c r="O24" s="193"/>
      <c r="P24" s="86">
        <v>1724</v>
      </c>
      <c r="Q24" s="87">
        <v>27</v>
      </c>
      <c r="R24" s="87">
        <v>21</v>
      </c>
      <c r="S24" s="88">
        <f t="shared" si="3"/>
        <v>1.2180974477958236E-2</v>
      </c>
      <c r="T24" s="88">
        <f t="shared" si="4"/>
        <v>-0.22222222222222221</v>
      </c>
      <c r="U24" s="94">
        <v>1</v>
      </c>
      <c r="V24" s="92">
        <v>0</v>
      </c>
      <c r="W24" s="93">
        <v>4</v>
      </c>
      <c r="X24" s="92">
        <v>1</v>
      </c>
      <c r="Y24" s="92">
        <v>1</v>
      </c>
      <c r="Z24" s="116">
        <f t="shared" si="5"/>
        <v>7</v>
      </c>
      <c r="AA24" s="101">
        <f t="shared" si="6"/>
        <v>82</v>
      </c>
      <c r="AB24" s="105">
        <v>57</v>
      </c>
      <c r="AC24" s="106">
        <v>25</v>
      </c>
      <c r="AD24" s="105">
        <f t="shared" si="7"/>
        <v>139</v>
      </c>
      <c r="AE24" s="107">
        <f t="shared" si="8"/>
        <v>4.7563805104408351E-2</v>
      </c>
      <c r="AF24" s="98">
        <v>3</v>
      </c>
      <c r="AG24" s="98">
        <v>2</v>
      </c>
      <c r="AH24" s="118">
        <f t="shared" si="9"/>
        <v>5</v>
      </c>
      <c r="AI24" s="111"/>
      <c r="AJ24" s="111"/>
      <c r="AK24" s="111"/>
      <c r="AL24" s="111"/>
      <c r="AM24" s="111"/>
      <c r="AN24" s="120">
        <f t="shared" si="10"/>
        <v>0</v>
      </c>
      <c r="AO24" s="122">
        <f t="shared" si="11"/>
        <v>32</v>
      </c>
      <c r="AP24" s="21"/>
      <c r="AQ24" s="21"/>
    </row>
    <row r="25" spans="1:47" ht="24.95" customHeight="1" x14ac:dyDescent="0.25">
      <c r="A25">
        <v>20</v>
      </c>
      <c r="B25" s="8" t="s">
        <v>110</v>
      </c>
      <c r="C25" s="8" t="s">
        <v>110</v>
      </c>
      <c r="D25" s="8"/>
      <c r="E25" s="9"/>
      <c r="F25" s="183"/>
      <c r="G25" s="7"/>
      <c r="H25" s="1"/>
      <c r="I25" s="71">
        <v>0</v>
      </c>
      <c r="J25" s="72">
        <v>4</v>
      </c>
      <c r="K25" s="75">
        <f t="shared" si="0"/>
        <v>0</v>
      </c>
      <c r="L25" s="75">
        <f t="shared" si="1"/>
        <v>8</v>
      </c>
      <c r="M25" s="113">
        <f t="shared" si="2"/>
        <v>8</v>
      </c>
      <c r="N25" s="80"/>
      <c r="O25" s="80"/>
      <c r="P25" s="81">
        <v>1102</v>
      </c>
      <c r="Q25" s="82">
        <v>78</v>
      </c>
      <c r="R25" s="82">
        <v>62</v>
      </c>
      <c r="S25" s="83">
        <f t="shared" si="3"/>
        <v>5.6261343012704176E-2</v>
      </c>
      <c r="T25" s="83">
        <f t="shared" si="4"/>
        <v>-0.20512820512820512</v>
      </c>
      <c r="U25" s="91">
        <v>6</v>
      </c>
      <c r="V25" s="92">
        <v>0</v>
      </c>
      <c r="W25" s="93">
        <v>3</v>
      </c>
      <c r="X25" s="92">
        <v>0</v>
      </c>
      <c r="Y25" s="92">
        <v>1</v>
      </c>
      <c r="Z25" s="115">
        <f t="shared" si="5"/>
        <v>10</v>
      </c>
      <c r="AA25" s="101">
        <f t="shared" si="6"/>
        <v>120</v>
      </c>
      <c r="AB25" s="101">
        <v>83</v>
      </c>
      <c r="AC25" s="102">
        <v>37</v>
      </c>
      <c r="AD25" s="101">
        <f t="shared" si="7"/>
        <v>203</v>
      </c>
      <c r="AE25" s="103">
        <f t="shared" si="8"/>
        <v>0.10889292196007259</v>
      </c>
      <c r="AF25" s="98">
        <v>5</v>
      </c>
      <c r="AG25" s="98">
        <v>3</v>
      </c>
      <c r="AH25" s="117">
        <f t="shared" si="9"/>
        <v>8</v>
      </c>
      <c r="AI25" s="110"/>
      <c r="AJ25" s="110">
        <v>2</v>
      </c>
      <c r="AK25" s="110">
        <v>2</v>
      </c>
      <c r="AL25" s="110"/>
      <c r="AM25" s="110"/>
      <c r="AN25" s="119">
        <f t="shared" si="10"/>
        <v>4</v>
      </c>
      <c r="AO25" s="121">
        <f t="shared" si="11"/>
        <v>30</v>
      </c>
      <c r="AP25" s="7"/>
      <c r="AQ25" s="7"/>
    </row>
    <row r="26" spans="1:47" ht="24.95" customHeight="1" x14ac:dyDescent="0.25">
      <c r="A26">
        <v>21</v>
      </c>
      <c r="B26" s="8" t="s">
        <v>132</v>
      </c>
      <c r="C26" s="8" t="s">
        <v>132</v>
      </c>
      <c r="D26" s="8"/>
      <c r="E26" s="9"/>
      <c r="F26" s="10"/>
      <c r="G26" s="7"/>
      <c r="H26" s="1"/>
      <c r="I26" s="71">
        <v>4</v>
      </c>
      <c r="J26" s="73">
        <v>2</v>
      </c>
      <c r="K26" s="75">
        <f t="shared" si="0"/>
        <v>12</v>
      </c>
      <c r="L26" s="75">
        <f t="shared" si="1"/>
        <v>4</v>
      </c>
      <c r="M26" s="113">
        <f t="shared" si="2"/>
        <v>16</v>
      </c>
      <c r="N26" s="85"/>
      <c r="O26" s="85"/>
      <c r="P26" s="89">
        <v>877</v>
      </c>
      <c r="Q26" s="87">
        <v>15</v>
      </c>
      <c r="R26" s="87">
        <v>18</v>
      </c>
      <c r="S26" s="83">
        <f t="shared" si="3"/>
        <v>2.0524515393386546E-2</v>
      </c>
      <c r="T26" s="83">
        <f t="shared" si="4"/>
        <v>0.2</v>
      </c>
      <c r="U26" s="94">
        <v>2</v>
      </c>
      <c r="V26" s="92">
        <v>3</v>
      </c>
      <c r="W26" s="93">
        <v>3</v>
      </c>
      <c r="X26" s="92">
        <v>0</v>
      </c>
      <c r="Y26" s="92">
        <v>1</v>
      </c>
      <c r="Z26" s="115">
        <f t="shared" si="5"/>
        <v>9</v>
      </c>
      <c r="AA26" s="101">
        <f t="shared" si="6"/>
        <v>3</v>
      </c>
      <c r="AB26" s="101">
        <v>0</v>
      </c>
      <c r="AC26" s="102">
        <v>3</v>
      </c>
      <c r="AD26" s="101">
        <f t="shared" si="7"/>
        <v>3</v>
      </c>
      <c r="AE26" s="103">
        <f t="shared" si="8"/>
        <v>3.4207525655644243E-3</v>
      </c>
      <c r="AF26" s="98">
        <v>1</v>
      </c>
      <c r="AG26" s="98">
        <v>0</v>
      </c>
      <c r="AH26" s="117">
        <f t="shared" si="9"/>
        <v>1</v>
      </c>
      <c r="AI26" s="111"/>
      <c r="AJ26" s="111">
        <v>2</v>
      </c>
      <c r="AK26" s="110"/>
      <c r="AL26" s="111"/>
      <c r="AM26" s="111"/>
      <c r="AN26" s="119">
        <f t="shared" si="10"/>
        <v>2</v>
      </c>
      <c r="AO26" s="121">
        <f t="shared" si="11"/>
        <v>28</v>
      </c>
      <c r="AP26" s="7"/>
      <c r="AQ26" s="7"/>
    </row>
    <row r="27" spans="1:47" ht="24.95" customHeight="1" x14ac:dyDescent="0.25">
      <c r="A27">
        <v>22</v>
      </c>
      <c r="B27" s="8" t="s">
        <v>118</v>
      </c>
      <c r="C27" s="8" t="s">
        <v>118</v>
      </c>
      <c r="D27" s="8"/>
      <c r="E27" s="9"/>
      <c r="F27" s="10"/>
      <c r="G27" s="7"/>
      <c r="H27" s="1"/>
      <c r="I27" s="71">
        <v>0</v>
      </c>
      <c r="J27" s="72">
        <v>4</v>
      </c>
      <c r="K27" s="75">
        <f t="shared" si="0"/>
        <v>0</v>
      </c>
      <c r="L27" s="75">
        <f t="shared" si="1"/>
        <v>8</v>
      </c>
      <c r="M27" s="113">
        <f t="shared" si="2"/>
        <v>8</v>
      </c>
      <c r="N27" s="80"/>
      <c r="O27" s="80"/>
      <c r="P27" s="81">
        <v>367</v>
      </c>
      <c r="Q27" s="82">
        <v>21</v>
      </c>
      <c r="R27" s="82">
        <v>20</v>
      </c>
      <c r="S27" s="83">
        <f t="shared" si="3"/>
        <v>5.4495912806539509E-2</v>
      </c>
      <c r="T27" s="83">
        <f t="shared" si="4"/>
        <v>-4.7619047619047616E-2</v>
      </c>
      <c r="U27" s="91">
        <v>5</v>
      </c>
      <c r="V27" s="92">
        <v>0</v>
      </c>
      <c r="W27" s="93">
        <v>4</v>
      </c>
      <c r="X27" s="92">
        <v>1</v>
      </c>
      <c r="Y27" s="92">
        <v>0</v>
      </c>
      <c r="Z27" s="115">
        <f t="shared" si="5"/>
        <v>10</v>
      </c>
      <c r="AA27" s="101">
        <f t="shared" si="6"/>
        <v>87</v>
      </c>
      <c r="AB27" s="101">
        <v>53</v>
      </c>
      <c r="AC27" s="102">
        <v>34</v>
      </c>
      <c r="AD27" s="101">
        <f t="shared" si="7"/>
        <v>140</v>
      </c>
      <c r="AE27" s="103">
        <f t="shared" si="8"/>
        <v>0.23705722070844687</v>
      </c>
      <c r="AF27" s="98">
        <v>3</v>
      </c>
      <c r="AG27" s="98">
        <v>6</v>
      </c>
      <c r="AH27" s="117">
        <f t="shared" si="9"/>
        <v>9</v>
      </c>
      <c r="AI27" s="110"/>
      <c r="AJ27" s="110"/>
      <c r="AK27" s="110"/>
      <c r="AL27" s="110"/>
      <c r="AM27" s="110"/>
      <c r="AN27" s="119">
        <f t="shared" si="10"/>
        <v>0</v>
      </c>
      <c r="AO27" s="121">
        <f t="shared" si="11"/>
        <v>27</v>
      </c>
      <c r="AP27" s="7"/>
      <c r="AQ27" s="7"/>
    </row>
    <row r="28" spans="1:47" ht="24.95" customHeight="1" x14ac:dyDescent="0.25">
      <c r="A28">
        <v>23</v>
      </c>
      <c r="B28" s="8" t="s">
        <v>130</v>
      </c>
      <c r="C28" s="8" t="s">
        <v>130</v>
      </c>
      <c r="D28" s="8"/>
      <c r="E28" s="9"/>
      <c r="F28" s="10"/>
      <c r="G28" s="7"/>
      <c r="H28" s="1"/>
      <c r="I28" s="71">
        <v>4</v>
      </c>
      <c r="J28" s="72">
        <v>1</v>
      </c>
      <c r="K28" s="75">
        <f t="shared" si="0"/>
        <v>12</v>
      </c>
      <c r="L28" s="75">
        <f t="shared" si="1"/>
        <v>2</v>
      </c>
      <c r="M28" s="113">
        <f t="shared" si="2"/>
        <v>14</v>
      </c>
      <c r="N28" s="80"/>
      <c r="O28" s="80"/>
      <c r="P28" s="81">
        <v>67</v>
      </c>
      <c r="Q28" s="82">
        <v>0</v>
      </c>
      <c r="R28" s="82">
        <v>0</v>
      </c>
      <c r="S28" s="83">
        <f t="shared" si="3"/>
        <v>0</v>
      </c>
      <c r="T28" s="83" t="e">
        <f t="shared" si="4"/>
        <v>#DIV/0!</v>
      </c>
      <c r="U28" s="91">
        <v>0</v>
      </c>
      <c r="V28" s="92">
        <v>0</v>
      </c>
      <c r="W28" s="93">
        <v>3</v>
      </c>
      <c r="X28" s="92">
        <v>1</v>
      </c>
      <c r="Y28" s="92">
        <v>0</v>
      </c>
      <c r="Z28" s="115">
        <f t="shared" si="5"/>
        <v>4</v>
      </c>
      <c r="AA28" s="101">
        <f t="shared" si="6"/>
        <v>25</v>
      </c>
      <c r="AB28" s="101">
        <v>25</v>
      </c>
      <c r="AC28" s="102">
        <v>0</v>
      </c>
      <c r="AD28" s="101">
        <f t="shared" si="7"/>
        <v>50</v>
      </c>
      <c r="AE28" s="103">
        <f t="shared" si="8"/>
        <v>0.37313432835820898</v>
      </c>
      <c r="AF28" s="98">
        <v>2</v>
      </c>
      <c r="AG28" s="98">
        <v>7</v>
      </c>
      <c r="AH28" s="117">
        <f t="shared" si="9"/>
        <v>9</v>
      </c>
      <c r="AI28" s="110"/>
      <c r="AJ28" s="110"/>
      <c r="AK28" s="110"/>
      <c r="AL28" s="110"/>
      <c r="AM28" s="110"/>
      <c r="AN28" s="119">
        <f t="shared" si="10"/>
        <v>0</v>
      </c>
      <c r="AO28" s="121">
        <f t="shared" si="11"/>
        <v>27</v>
      </c>
      <c r="AP28" s="7"/>
      <c r="AQ28" s="7"/>
    </row>
    <row r="29" spans="1:47" ht="24.95" customHeight="1" x14ac:dyDescent="0.25">
      <c r="A29">
        <v>24</v>
      </c>
      <c r="B29" s="8" t="s">
        <v>114</v>
      </c>
      <c r="C29" s="8" t="s">
        <v>114</v>
      </c>
      <c r="D29" s="8"/>
      <c r="E29" s="9"/>
      <c r="F29" s="10"/>
      <c r="G29" s="7"/>
      <c r="H29" s="1"/>
      <c r="I29" s="71">
        <v>3</v>
      </c>
      <c r="J29" s="72">
        <v>4</v>
      </c>
      <c r="K29" s="75">
        <f t="shared" si="0"/>
        <v>9</v>
      </c>
      <c r="L29" s="75">
        <f t="shared" si="1"/>
        <v>8</v>
      </c>
      <c r="M29" s="113">
        <f t="shared" si="2"/>
        <v>17</v>
      </c>
      <c r="N29" s="80"/>
      <c r="O29" s="80"/>
      <c r="P29" s="81">
        <v>1774</v>
      </c>
      <c r="Q29" s="82">
        <v>25</v>
      </c>
      <c r="R29" s="82">
        <v>0</v>
      </c>
      <c r="S29" s="83">
        <f t="shared" si="3"/>
        <v>0</v>
      </c>
      <c r="T29" s="83">
        <f t="shared" si="4"/>
        <v>-1</v>
      </c>
      <c r="U29" s="91">
        <v>0</v>
      </c>
      <c r="V29" s="92">
        <v>0</v>
      </c>
      <c r="W29" s="93">
        <v>3</v>
      </c>
      <c r="X29" s="92">
        <v>0</v>
      </c>
      <c r="Y29" s="92">
        <v>1</v>
      </c>
      <c r="Z29" s="115">
        <f t="shared" si="5"/>
        <v>4</v>
      </c>
      <c r="AA29" s="101">
        <f t="shared" si="6"/>
        <v>47</v>
      </c>
      <c r="AB29" s="101">
        <v>45</v>
      </c>
      <c r="AC29" s="102">
        <v>2</v>
      </c>
      <c r="AD29" s="101">
        <f t="shared" si="7"/>
        <v>92</v>
      </c>
      <c r="AE29" s="103">
        <f t="shared" si="8"/>
        <v>2.6493799323562571E-2</v>
      </c>
      <c r="AF29" s="98">
        <v>2</v>
      </c>
      <c r="AG29" s="98">
        <v>1</v>
      </c>
      <c r="AH29" s="117">
        <f t="shared" si="9"/>
        <v>3</v>
      </c>
      <c r="AI29" s="110"/>
      <c r="AJ29" s="110"/>
      <c r="AK29" s="110"/>
      <c r="AL29" s="110"/>
      <c r="AM29" s="110"/>
      <c r="AN29" s="119">
        <f t="shared" si="10"/>
        <v>0</v>
      </c>
      <c r="AO29" s="121">
        <f t="shared" si="11"/>
        <v>24</v>
      </c>
      <c r="AP29" s="7"/>
      <c r="AQ29" s="7"/>
    </row>
    <row r="30" spans="1:47" ht="24.95" customHeight="1" x14ac:dyDescent="0.25">
      <c r="A30">
        <v>25</v>
      </c>
      <c r="B30" s="8" t="s">
        <v>111</v>
      </c>
      <c r="C30" s="8" t="s">
        <v>111</v>
      </c>
      <c r="D30" s="8"/>
      <c r="E30" s="9"/>
      <c r="F30" s="10"/>
      <c r="G30" s="7"/>
      <c r="H30" s="1"/>
      <c r="I30" s="71">
        <v>0</v>
      </c>
      <c r="J30" s="72">
        <v>0</v>
      </c>
      <c r="K30" s="75">
        <f t="shared" si="0"/>
        <v>0</v>
      </c>
      <c r="L30" s="75">
        <f t="shared" si="1"/>
        <v>0</v>
      </c>
      <c r="M30" s="113">
        <f t="shared" si="2"/>
        <v>0</v>
      </c>
      <c r="N30" s="182" t="s">
        <v>188</v>
      </c>
      <c r="O30" s="80"/>
      <c r="P30" s="81">
        <v>64</v>
      </c>
      <c r="Q30" s="82">
        <v>16</v>
      </c>
      <c r="R30" s="82">
        <v>7</v>
      </c>
      <c r="S30" s="83">
        <f t="shared" si="3"/>
        <v>0.109375</v>
      </c>
      <c r="T30" s="83">
        <f t="shared" si="4"/>
        <v>-0.5625</v>
      </c>
      <c r="U30" s="91">
        <v>10</v>
      </c>
      <c r="V30" s="92">
        <v>0</v>
      </c>
      <c r="W30" s="93">
        <v>3</v>
      </c>
      <c r="X30" s="92">
        <v>0</v>
      </c>
      <c r="Y30" s="92">
        <v>1</v>
      </c>
      <c r="Z30" s="115">
        <f t="shared" si="5"/>
        <v>14</v>
      </c>
      <c r="AA30" s="101">
        <f t="shared" si="6"/>
        <v>26</v>
      </c>
      <c r="AB30" s="101">
        <v>20</v>
      </c>
      <c r="AC30" s="102">
        <v>6</v>
      </c>
      <c r="AD30" s="101">
        <f t="shared" si="7"/>
        <v>46</v>
      </c>
      <c r="AE30" s="103">
        <f t="shared" si="8"/>
        <v>0.40625</v>
      </c>
      <c r="AF30" s="98">
        <v>1</v>
      </c>
      <c r="AG30" s="98">
        <v>8</v>
      </c>
      <c r="AH30" s="117">
        <f t="shared" si="9"/>
        <v>9</v>
      </c>
      <c r="AI30" s="110"/>
      <c r="AJ30" s="110"/>
      <c r="AK30" s="110"/>
      <c r="AL30" s="110"/>
      <c r="AM30" s="110"/>
      <c r="AN30" s="119">
        <f t="shared" si="10"/>
        <v>0</v>
      </c>
      <c r="AO30" s="121">
        <f t="shared" si="11"/>
        <v>23</v>
      </c>
      <c r="AP30" s="7"/>
      <c r="AQ30" s="7"/>
    </row>
    <row r="31" spans="1:47" ht="24.95" customHeight="1" x14ac:dyDescent="0.25">
      <c r="A31">
        <v>26</v>
      </c>
      <c r="B31" s="8" t="s">
        <v>139</v>
      </c>
      <c r="C31" s="8" t="s">
        <v>139</v>
      </c>
      <c r="D31" s="8"/>
      <c r="E31" s="9"/>
      <c r="F31" s="10"/>
      <c r="G31" s="7"/>
      <c r="H31" s="1"/>
      <c r="I31" s="71">
        <v>4</v>
      </c>
      <c r="J31" s="72">
        <v>3</v>
      </c>
      <c r="K31" s="75">
        <f t="shared" si="0"/>
        <v>12</v>
      </c>
      <c r="L31" s="75">
        <f t="shared" si="1"/>
        <v>6</v>
      </c>
      <c r="M31" s="113">
        <f t="shared" si="2"/>
        <v>18</v>
      </c>
      <c r="N31" s="80"/>
      <c r="O31" s="80"/>
      <c r="P31" s="81">
        <v>1687</v>
      </c>
      <c r="Q31" s="82">
        <v>1</v>
      </c>
      <c r="R31" s="82">
        <v>0</v>
      </c>
      <c r="S31" s="83">
        <f t="shared" si="3"/>
        <v>0</v>
      </c>
      <c r="T31" s="83">
        <f t="shared" si="4"/>
        <v>-1</v>
      </c>
      <c r="U31" s="91">
        <v>0</v>
      </c>
      <c r="V31" s="92">
        <v>0</v>
      </c>
      <c r="W31" s="93">
        <v>3</v>
      </c>
      <c r="X31" s="92">
        <v>0</v>
      </c>
      <c r="Y31" s="92">
        <v>1</v>
      </c>
      <c r="Z31" s="115">
        <f t="shared" si="5"/>
        <v>4</v>
      </c>
      <c r="AA31" s="101">
        <f t="shared" si="6"/>
        <v>0</v>
      </c>
      <c r="AB31" s="101">
        <v>0</v>
      </c>
      <c r="AC31" s="102">
        <v>0</v>
      </c>
      <c r="AD31" s="101">
        <f t="shared" si="7"/>
        <v>0</v>
      </c>
      <c r="AE31" s="103">
        <f t="shared" si="8"/>
        <v>0</v>
      </c>
      <c r="AF31" s="98">
        <v>0</v>
      </c>
      <c r="AG31" s="98">
        <v>0</v>
      </c>
      <c r="AH31" s="117">
        <f t="shared" si="9"/>
        <v>0</v>
      </c>
      <c r="AI31" s="110"/>
      <c r="AJ31" s="110"/>
      <c r="AK31" s="110"/>
      <c r="AL31" s="110"/>
      <c r="AM31" s="110"/>
      <c r="AN31" s="119">
        <f t="shared" si="10"/>
        <v>0</v>
      </c>
      <c r="AO31" s="121">
        <f t="shared" si="11"/>
        <v>22</v>
      </c>
      <c r="AP31" s="7"/>
      <c r="AQ31" s="7"/>
    </row>
    <row r="32" spans="1:47" ht="24.95" customHeight="1" x14ac:dyDescent="0.25">
      <c r="A32">
        <v>27</v>
      </c>
      <c r="B32" s="8" t="s">
        <v>119</v>
      </c>
      <c r="C32" s="8" t="s">
        <v>120</v>
      </c>
      <c r="D32" s="19" t="s">
        <v>121</v>
      </c>
      <c r="E32" s="9"/>
      <c r="F32" s="13"/>
      <c r="G32" s="7"/>
      <c r="H32" s="1"/>
      <c r="I32" s="71">
        <v>0</v>
      </c>
      <c r="J32" s="72">
        <v>0</v>
      </c>
      <c r="K32" s="75">
        <f t="shared" si="0"/>
        <v>0</v>
      </c>
      <c r="L32" s="75">
        <f t="shared" si="1"/>
        <v>0</v>
      </c>
      <c r="M32" s="113">
        <f t="shared" si="2"/>
        <v>0</v>
      </c>
      <c r="N32" s="80"/>
      <c r="O32" s="80"/>
      <c r="P32" s="81">
        <v>831</v>
      </c>
      <c r="Q32" s="82">
        <f>14+79</f>
        <v>93</v>
      </c>
      <c r="R32" s="82">
        <v>78</v>
      </c>
      <c r="S32" s="83">
        <f t="shared" si="3"/>
        <v>9.3862815884476536E-2</v>
      </c>
      <c r="T32" s="83">
        <f t="shared" si="4"/>
        <v>-0.16129032258064516</v>
      </c>
      <c r="U32" s="91">
        <v>9</v>
      </c>
      <c r="V32" s="92">
        <v>0</v>
      </c>
      <c r="W32" s="93">
        <v>3</v>
      </c>
      <c r="X32" s="92">
        <v>0</v>
      </c>
      <c r="Y32" s="92">
        <v>1</v>
      </c>
      <c r="Z32" s="115">
        <f t="shared" si="5"/>
        <v>13</v>
      </c>
      <c r="AA32" s="101">
        <f t="shared" si="6"/>
        <v>110</v>
      </c>
      <c r="AB32" s="101">
        <v>32</v>
      </c>
      <c r="AC32" s="102">
        <v>78</v>
      </c>
      <c r="AD32" s="101">
        <f t="shared" si="7"/>
        <v>142</v>
      </c>
      <c r="AE32" s="103">
        <f t="shared" si="8"/>
        <v>0.13237063778580024</v>
      </c>
      <c r="AF32" s="98">
        <v>3</v>
      </c>
      <c r="AG32" s="98">
        <v>4</v>
      </c>
      <c r="AH32" s="117">
        <f t="shared" si="9"/>
        <v>7</v>
      </c>
      <c r="AI32" s="110"/>
      <c r="AJ32" s="110"/>
      <c r="AK32" s="110"/>
      <c r="AL32" s="110"/>
      <c r="AM32" s="110"/>
      <c r="AN32" s="119">
        <f t="shared" si="10"/>
        <v>0</v>
      </c>
      <c r="AO32" s="121">
        <f t="shared" si="11"/>
        <v>20</v>
      </c>
      <c r="AP32" s="7"/>
      <c r="AQ32" s="7"/>
    </row>
    <row r="33" spans="1:43" ht="24.95" customHeight="1" x14ac:dyDescent="0.25">
      <c r="A33">
        <v>28</v>
      </c>
      <c r="B33" s="8" t="s">
        <v>123</v>
      </c>
      <c r="C33" s="8" t="s">
        <v>124</v>
      </c>
      <c r="D33" s="8" t="s">
        <v>125</v>
      </c>
      <c r="E33" s="9"/>
      <c r="F33" s="9"/>
      <c r="G33" s="7"/>
      <c r="H33" s="1"/>
      <c r="I33" s="71">
        <v>0</v>
      </c>
      <c r="J33" s="72">
        <v>2</v>
      </c>
      <c r="K33" s="75">
        <f t="shared" si="0"/>
        <v>0</v>
      </c>
      <c r="L33" s="75">
        <f t="shared" si="1"/>
        <v>4</v>
      </c>
      <c r="M33" s="113">
        <f t="shared" si="2"/>
        <v>4</v>
      </c>
      <c r="N33" s="80"/>
      <c r="O33" s="80"/>
      <c r="P33" s="81">
        <v>775</v>
      </c>
      <c r="Q33" s="82">
        <v>46</v>
      </c>
      <c r="R33" s="82">
        <v>27</v>
      </c>
      <c r="S33" s="83">
        <f t="shared" si="3"/>
        <v>3.4838709677419352E-2</v>
      </c>
      <c r="T33" s="83">
        <f t="shared" si="4"/>
        <v>-0.41304347826086957</v>
      </c>
      <c r="U33" s="91">
        <v>3</v>
      </c>
      <c r="V33" s="92">
        <v>0</v>
      </c>
      <c r="W33" s="93">
        <v>4</v>
      </c>
      <c r="X33" s="92">
        <v>0</v>
      </c>
      <c r="Y33" s="92">
        <v>1</v>
      </c>
      <c r="Z33" s="115">
        <f t="shared" si="5"/>
        <v>8</v>
      </c>
      <c r="AA33" s="101">
        <f t="shared" si="6"/>
        <v>104</v>
      </c>
      <c r="AB33" s="101">
        <v>60</v>
      </c>
      <c r="AC33" s="102">
        <v>44</v>
      </c>
      <c r="AD33" s="101">
        <f t="shared" si="7"/>
        <v>164</v>
      </c>
      <c r="AE33" s="103">
        <f t="shared" si="8"/>
        <v>0.13419354838709677</v>
      </c>
      <c r="AF33" s="98">
        <v>4</v>
      </c>
      <c r="AG33" s="98">
        <v>4</v>
      </c>
      <c r="AH33" s="117">
        <f t="shared" si="9"/>
        <v>8</v>
      </c>
      <c r="AI33" s="110"/>
      <c r="AJ33" s="110"/>
      <c r="AK33" s="110"/>
      <c r="AL33" s="110"/>
      <c r="AM33" s="110"/>
      <c r="AN33" s="119">
        <f t="shared" si="10"/>
        <v>0</v>
      </c>
      <c r="AO33" s="121">
        <f t="shared" si="11"/>
        <v>20</v>
      </c>
      <c r="AP33" s="7"/>
      <c r="AQ33" s="7"/>
    </row>
    <row r="34" spans="1:43" ht="24.95" customHeight="1" x14ac:dyDescent="0.25">
      <c r="A34">
        <v>29</v>
      </c>
      <c r="B34" s="138" t="s">
        <v>126</v>
      </c>
      <c r="C34" s="8" t="s">
        <v>127</v>
      </c>
      <c r="D34" s="8" t="s">
        <v>128</v>
      </c>
      <c r="E34" s="9"/>
      <c r="F34" s="176"/>
      <c r="G34" s="7"/>
      <c r="H34" s="1"/>
      <c r="I34" s="71">
        <v>4</v>
      </c>
      <c r="J34" s="72">
        <v>2</v>
      </c>
      <c r="K34" s="75">
        <f t="shared" si="0"/>
        <v>12</v>
      </c>
      <c r="L34" s="75">
        <f t="shared" si="1"/>
        <v>4</v>
      </c>
      <c r="M34" s="113">
        <f t="shared" si="2"/>
        <v>16</v>
      </c>
      <c r="N34" s="80"/>
      <c r="O34" s="80"/>
      <c r="P34" s="81">
        <v>1399</v>
      </c>
      <c r="Q34" s="82">
        <v>0</v>
      </c>
      <c r="R34" s="82">
        <v>1</v>
      </c>
      <c r="S34" s="83">
        <f t="shared" si="3"/>
        <v>7.1479628305932811E-4</v>
      </c>
      <c r="T34" s="83" t="e">
        <f t="shared" si="4"/>
        <v>#DIV/0!</v>
      </c>
      <c r="U34" s="91">
        <v>0</v>
      </c>
      <c r="V34" s="92">
        <v>0</v>
      </c>
      <c r="W34" s="93">
        <v>3</v>
      </c>
      <c r="X34" s="92">
        <v>0</v>
      </c>
      <c r="Y34" s="92">
        <v>1</v>
      </c>
      <c r="Z34" s="115">
        <f t="shared" si="5"/>
        <v>4</v>
      </c>
      <c r="AA34" s="101">
        <f t="shared" si="6"/>
        <v>0</v>
      </c>
      <c r="AB34" s="101">
        <v>0</v>
      </c>
      <c r="AC34" s="102">
        <v>0</v>
      </c>
      <c r="AD34" s="101">
        <f t="shared" si="7"/>
        <v>0</v>
      </c>
      <c r="AE34" s="103">
        <f t="shared" si="8"/>
        <v>0</v>
      </c>
      <c r="AF34" s="98">
        <v>0</v>
      </c>
      <c r="AG34" s="98">
        <v>0</v>
      </c>
      <c r="AH34" s="117">
        <f t="shared" si="9"/>
        <v>0</v>
      </c>
      <c r="AI34" s="110"/>
      <c r="AJ34" s="110"/>
      <c r="AK34" s="110"/>
      <c r="AL34" s="110"/>
      <c r="AM34" s="110"/>
      <c r="AN34" s="119">
        <f t="shared" si="10"/>
        <v>0</v>
      </c>
      <c r="AO34" s="121">
        <f t="shared" si="11"/>
        <v>20</v>
      </c>
      <c r="AP34" s="7"/>
      <c r="AQ34" s="7"/>
    </row>
    <row r="35" spans="1:43" ht="24.95" customHeight="1" x14ac:dyDescent="0.25">
      <c r="A35">
        <v>30</v>
      </c>
      <c r="B35" s="8" t="s">
        <v>138</v>
      </c>
      <c r="C35" s="8" t="s">
        <v>138</v>
      </c>
      <c r="D35" s="8"/>
      <c r="E35" s="9"/>
      <c r="F35" s="13"/>
      <c r="G35" s="7"/>
      <c r="H35" s="1"/>
      <c r="I35" s="71">
        <v>3</v>
      </c>
      <c r="J35" s="72">
        <v>4</v>
      </c>
      <c r="K35" s="75">
        <f t="shared" si="0"/>
        <v>9</v>
      </c>
      <c r="L35" s="75">
        <f t="shared" si="1"/>
        <v>8</v>
      </c>
      <c r="M35" s="113">
        <f t="shared" si="2"/>
        <v>17</v>
      </c>
      <c r="N35" s="80"/>
      <c r="O35" s="80"/>
      <c r="P35" s="81">
        <v>657</v>
      </c>
      <c r="Q35" s="82">
        <v>0</v>
      </c>
      <c r="R35" s="82">
        <v>0</v>
      </c>
      <c r="S35" s="83">
        <f t="shared" si="3"/>
        <v>0</v>
      </c>
      <c r="T35" s="83" t="e">
        <f t="shared" si="4"/>
        <v>#DIV/0!</v>
      </c>
      <c r="U35" s="91">
        <v>0</v>
      </c>
      <c r="V35" s="92">
        <v>0</v>
      </c>
      <c r="W35" s="93">
        <v>3</v>
      </c>
      <c r="X35" s="92">
        <v>0</v>
      </c>
      <c r="Y35" s="92">
        <v>0</v>
      </c>
      <c r="Z35" s="115">
        <f t="shared" si="5"/>
        <v>3</v>
      </c>
      <c r="AA35" s="101">
        <f t="shared" si="6"/>
        <v>0</v>
      </c>
      <c r="AB35" s="101">
        <v>0</v>
      </c>
      <c r="AC35" s="102">
        <v>0</v>
      </c>
      <c r="AD35" s="101">
        <f t="shared" si="7"/>
        <v>0</v>
      </c>
      <c r="AE35" s="103">
        <f t="shared" si="8"/>
        <v>0</v>
      </c>
      <c r="AF35" s="98">
        <v>0</v>
      </c>
      <c r="AG35" s="98">
        <v>0</v>
      </c>
      <c r="AH35" s="117">
        <f t="shared" si="9"/>
        <v>0</v>
      </c>
      <c r="AI35" s="110"/>
      <c r="AJ35" s="110"/>
      <c r="AK35" s="110"/>
      <c r="AL35" s="110"/>
      <c r="AM35" s="110"/>
      <c r="AN35" s="119">
        <f t="shared" si="10"/>
        <v>0</v>
      </c>
      <c r="AO35" s="121">
        <f t="shared" si="11"/>
        <v>20</v>
      </c>
      <c r="AP35" s="7"/>
      <c r="AQ35" s="7"/>
    </row>
    <row r="36" spans="1:43" ht="24.95" customHeight="1" x14ac:dyDescent="0.25">
      <c r="A36">
        <v>31</v>
      </c>
      <c r="B36" s="8" t="s">
        <v>116</v>
      </c>
      <c r="C36" s="8" t="s">
        <v>116</v>
      </c>
      <c r="D36" s="8"/>
      <c r="E36" s="9"/>
      <c r="F36" s="10"/>
      <c r="G36" s="7"/>
      <c r="H36" s="1"/>
      <c r="I36" s="71">
        <v>0</v>
      </c>
      <c r="J36" s="72">
        <v>0</v>
      </c>
      <c r="K36" s="75">
        <f t="shared" si="0"/>
        <v>0</v>
      </c>
      <c r="L36" s="75">
        <f t="shared" si="1"/>
        <v>0</v>
      </c>
      <c r="M36" s="113">
        <f t="shared" si="2"/>
        <v>0</v>
      </c>
      <c r="N36" s="80"/>
      <c r="O36" s="80"/>
      <c r="P36" s="81">
        <v>527</v>
      </c>
      <c r="Q36" s="82">
        <v>39</v>
      </c>
      <c r="R36" s="82">
        <v>0</v>
      </c>
      <c r="S36" s="83">
        <f t="shared" si="3"/>
        <v>0</v>
      </c>
      <c r="T36" s="83">
        <f t="shared" si="4"/>
        <v>-1</v>
      </c>
      <c r="U36" s="91">
        <v>0</v>
      </c>
      <c r="V36" s="92">
        <v>0</v>
      </c>
      <c r="W36" s="93">
        <v>3</v>
      </c>
      <c r="X36" s="92">
        <v>0</v>
      </c>
      <c r="Y36" s="92">
        <v>1</v>
      </c>
      <c r="Z36" s="115">
        <f t="shared" si="5"/>
        <v>4</v>
      </c>
      <c r="AA36" s="101">
        <f t="shared" si="6"/>
        <v>111</v>
      </c>
      <c r="AB36" s="101">
        <v>32</v>
      </c>
      <c r="AC36" s="102">
        <v>79</v>
      </c>
      <c r="AD36" s="101">
        <f t="shared" si="7"/>
        <v>143</v>
      </c>
      <c r="AE36" s="103">
        <f t="shared" si="8"/>
        <v>0.21062618595825428</v>
      </c>
      <c r="AF36" s="98">
        <v>3</v>
      </c>
      <c r="AG36" s="98">
        <v>6</v>
      </c>
      <c r="AH36" s="117">
        <f t="shared" si="9"/>
        <v>9</v>
      </c>
      <c r="AI36" s="110"/>
      <c r="AJ36" s="110"/>
      <c r="AK36" s="110"/>
      <c r="AL36" s="110"/>
      <c r="AM36" s="110"/>
      <c r="AN36" s="119">
        <f t="shared" si="10"/>
        <v>0</v>
      </c>
      <c r="AO36" s="121">
        <f t="shared" si="11"/>
        <v>13</v>
      </c>
      <c r="AP36" s="7"/>
      <c r="AQ36" s="7"/>
    </row>
    <row r="37" spans="1:43" ht="24.95" customHeight="1" x14ac:dyDescent="0.25">
      <c r="A37">
        <v>32</v>
      </c>
      <c r="B37" s="8" t="s">
        <v>129</v>
      </c>
      <c r="C37" s="8" t="s">
        <v>129</v>
      </c>
      <c r="D37" s="8"/>
      <c r="E37" s="9"/>
      <c r="F37" s="10"/>
      <c r="G37" s="7"/>
      <c r="H37" s="1"/>
      <c r="I37" s="71">
        <v>0</v>
      </c>
      <c r="J37" s="72">
        <v>0</v>
      </c>
      <c r="K37" s="75">
        <f t="shared" si="0"/>
        <v>0</v>
      </c>
      <c r="L37" s="75">
        <f t="shared" si="1"/>
        <v>0</v>
      </c>
      <c r="M37" s="113">
        <f t="shared" si="2"/>
        <v>0</v>
      </c>
      <c r="N37" s="80"/>
      <c r="O37" s="80"/>
      <c r="P37" s="81">
        <v>590</v>
      </c>
      <c r="Q37" s="82">
        <v>22</v>
      </c>
      <c r="R37" s="82">
        <v>21</v>
      </c>
      <c r="S37" s="83">
        <f t="shared" si="3"/>
        <v>3.5593220338983052E-2</v>
      </c>
      <c r="T37" s="83">
        <f t="shared" si="4"/>
        <v>-4.5454545454545456E-2</v>
      </c>
      <c r="U37" s="91">
        <v>4</v>
      </c>
      <c r="V37" s="92">
        <v>0</v>
      </c>
      <c r="W37" s="93">
        <v>4</v>
      </c>
      <c r="X37" s="92">
        <v>0</v>
      </c>
      <c r="Y37" s="92">
        <v>1</v>
      </c>
      <c r="Z37" s="115">
        <f t="shared" si="5"/>
        <v>9</v>
      </c>
      <c r="AA37" s="101">
        <f t="shared" si="6"/>
        <v>28</v>
      </c>
      <c r="AB37" s="101">
        <v>14</v>
      </c>
      <c r="AC37" s="102">
        <v>14</v>
      </c>
      <c r="AD37" s="101">
        <f t="shared" si="7"/>
        <v>42</v>
      </c>
      <c r="AE37" s="103">
        <f t="shared" si="8"/>
        <v>4.7457627118644069E-2</v>
      </c>
      <c r="AF37" s="98">
        <v>1</v>
      </c>
      <c r="AG37" s="98">
        <v>2</v>
      </c>
      <c r="AH37" s="117">
        <f t="shared" si="9"/>
        <v>3</v>
      </c>
      <c r="AI37" s="110"/>
      <c r="AJ37" s="110"/>
      <c r="AK37" s="110"/>
      <c r="AL37" s="110"/>
      <c r="AM37" s="110"/>
      <c r="AN37" s="119">
        <f t="shared" si="10"/>
        <v>0</v>
      </c>
      <c r="AO37" s="121">
        <f t="shared" si="11"/>
        <v>12</v>
      </c>
      <c r="AP37" s="7"/>
      <c r="AQ37" s="7"/>
    </row>
    <row r="38" spans="1:43" ht="24.95" customHeight="1" x14ac:dyDescent="0.25">
      <c r="A38">
        <v>33</v>
      </c>
      <c r="B38" s="8" t="s">
        <v>131</v>
      </c>
      <c r="C38" s="8" t="s">
        <v>131</v>
      </c>
      <c r="D38" s="8"/>
      <c r="E38" s="9"/>
      <c r="F38" s="10"/>
      <c r="G38" s="7"/>
      <c r="H38" s="1"/>
      <c r="I38" s="72">
        <v>0</v>
      </c>
      <c r="J38" s="72">
        <v>0</v>
      </c>
      <c r="K38" s="75">
        <f t="shared" si="0"/>
        <v>0</v>
      </c>
      <c r="L38" s="75">
        <f t="shared" si="1"/>
        <v>0</v>
      </c>
      <c r="M38" s="113">
        <f t="shared" si="2"/>
        <v>0</v>
      </c>
      <c r="N38" s="80"/>
      <c r="O38" s="80"/>
      <c r="P38" s="81">
        <v>987</v>
      </c>
      <c r="Q38" s="82">
        <v>17</v>
      </c>
      <c r="R38" s="82">
        <v>14</v>
      </c>
      <c r="S38" s="83">
        <f t="shared" si="3"/>
        <v>1.4184397163120567E-2</v>
      </c>
      <c r="T38" s="83">
        <f t="shared" si="4"/>
        <v>-0.17647058823529413</v>
      </c>
      <c r="U38" s="91">
        <v>1</v>
      </c>
      <c r="V38" s="92">
        <v>0</v>
      </c>
      <c r="W38" s="93">
        <v>3</v>
      </c>
      <c r="X38" s="92">
        <v>0</v>
      </c>
      <c r="Y38" s="92">
        <v>1</v>
      </c>
      <c r="Z38" s="115">
        <f t="shared" si="5"/>
        <v>5</v>
      </c>
      <c r="AA38" s="101">
        <f t="shared" si="6"/>
        <v>70</v>
      </c>
      <c r="AB38" s="101">
        <v>70</v>
      </c>
      <c r="AC38" s="102">
        <v>0</v>
      </c>
      <c r="AD38" s="101">
        <f t="shared" si="7"/>
        <v>140</v>
      </c>
      <c r="AE38" s="103">
        <f t="shared" si="8"/>
        <v>7.0921985815602842E-2</v>
      </c>
      <c r="AF38" s="98">
        <v>3</v>
      </c>
      <c r="AG38" s="98">
        <v>2</v>
      </c>
      <c r="AH38" s="117">
        <f t="shared" si="9"/>
        <v>5</v>
      </c>
      <c r="AI38" s="110"/>
      <c r="AJ38" s="110"/>
      <c r="AK38" s="110"/>
      <c r="AL38" s="110"/>
      <c r="AM38" s="110"/>
      <c r="AN38" s="119">
        <f t="shared" si="10"/>
        <v>0</v>
      </c>
      <c r="AO38" s="121">
        <f t="shared" si="11"/>
        <v>10</v>
      </c>
      <c r="AP38" s="7"/>
      <c r="AQ38" s="7"/>
    </row>
    <row r="39" spans="1:43" ht="24.95" customHeight="1" x14ac:dyDescent="0.25">
      <c r="A39">
        <v>34</v>
      </c>
      <c r="B39" s="8" t="s">
        <v>100</v>
      </c>
      <c r="C39" s="14" t="s">
        <v>100</v>
      </c>
      <c r="D39" s="14"/>
      <c r="E39" s="15"/>
      <c r="F39" s="196"/>
      <c r="G39" s="7"/>
      <c r="H39" s="1"/>
      <c r="I39" s="71">
        <v>0</v>
      </c>
      <c r="J39" s="72">
        <v>0</v>
      </c>
      <c r="K39" s="75">
        <f t="shared" si="0"/>
        <v>0</v>
      </c>
      <c r="L39" s="75">
        <f t="shared" si="1"/>
        <v>0</v>
      </c>
      <c r="M39" s="113">
        <f t="shared" si="2"/>
        <v>0</v>
      </c>
      <c r="N39" s="80"/>
      <c r="O39" s="80" t="s">
        <v>164</v>
      </c>
      <c r="P39" s="81">
        <v>312</v>
      </c>
      <c r="Q39" s="82">
        <v>399</v>
      </c>
      <c r="R39" s="82">
        <v>1</v>
      </c>
      <c r="S39" s="83">
        <f t="shared" si="3"/>
        <v>3.205128205128205E-3</v>
      </c>
      <c r="T39" s="83">
        <f t="shared" si="4"/>
        <v>-0.99749373433583954</v>
      </c>
      <c r="U39" s="91">
        <v>0</v>
      </c>
      <c r="V39" s="92">
        <v>0</v>
      </c>
      <c r="W39" s="93">
        <v>3</v>
      </c>
      <c r="X39" s="92">
        <v>0</v>
      </c>
      <c r="Y39" s="92">
        <v>1</v>
      </c>
      <c r="Z39" s="115">
        <f t="shared" si="5"/>
        <v>4</v>
      </c>
      <c r="AA39" s="101">
        <f t="shared" si="6"/>
        <v>16</v>
      </c>
      <c r="AB39" s="101">
        <v>16</v>
      </c>
      <c r="AC39" s="102">
        <v>0</v>
      </c>
      <c r="AD39" s="101">
        <f t="shared" si="7"/>
        <v>32</v>
      </c>
      <c r="AE39" s="103">
        <f t="shared" si="8"/>
        <v>5.128205128205128E-2</v>
      </c>
      <c r="AF39" s="98">
        <v>1</v>
      </c>
      <c r="AG39" s="98">
        <v>2</v>
      </c>
      <c r="AH39" s="117">
        <f t="shared" si="9"/>
        <v>3</v>
      </c>
      <c r="AI39" s="110"/>
      <c r="AJ39" s="110"/>
      <c r="AK39" s="110"/>
      <c r="AL39" s="110"/>
      <c r="AM39" s="110">
        <v>1</v>
      </c>
      <c r="AN39" s="119">
        <f t="shared" si="10"/>
        <v>1</v>
      </c>
      <c r="AO39" s="121">
        <f t="shared" si="11"/>
        <v>8</v>
      </c>
      <c r="AP39" s="7"/>
      <c r="AQ39" s="7"/>
    </row>
    <row r="40" spans="1:43" ht="24.95" customHeight="1" x14ac:dyDescent="0.25">
      <c r="A40">
        <v>35</v>
      </c>
      <c r="B40" s="8" t="s">
        <v>142</v>
      </c>
      <c r="C40" s="8" t="s">
        <v>142</v>
      </c>
      <c r="D40" s="8"/>
      <c r="E40" s="9"/>
      <c r="F40" s="11"/>
      <c r="G40" s="7"/>
      <c r="H40" s="1"/>
      <c r="I40" s="71">
        <v>0</v>
      </c>
      <c r="J40" s="72">
        <v>0</v>
      </c>
      <c r="K40" s="75">
        <f t="shared" si="0"/>
        <v>0</v>
      </c>
      <c r="L40" s="75">
        <f t="shared" si="1"/>
        <v>0</v>
      </c>
      <c r="M40" s="113">
        <f t="shared" si="2"/>
        <v>0</v>
      </c>
      <c r="N40" s="182" t="s">
        <v>188</v>
      </c>
      <c r="O40" s="80"/>
      <c r="P40" s="81">
        <v>261</v>
      </c>
      <c r="Q40" s="82">
        <v>0</v>
      </c>
      <c r="R40" s="82">
        <v>1</v>
      </c>
      <c r="S40" s="83">
        <f t="shared" si="3"/>
        <v>3.8314176245210726E-3</v>
      </c>
      <c r="T40" s="83" t="e">
        <f t="shared" si="4"/>
        <v>#DIV/0!</v>
      </c>
      <c r="U40" s="91">
        <v>0</v>
      </c>
      <c r="V40" s="92">
        <v>0</v>
      </c>
      <c r="W40" s="93">
        <v>3</v>
      </c>
      <c r="X40" s="92">
        <v>0</v>
      </c>
      <c r="Y40" s="92">
        <v>1</v>
      </c>
      <c r="Z40" s="115">
        <f t="shared" si="5"/>
        <v>4</v>
      </c>
      <c r="AA40" s="101">
        <f t="shared" si="6"/>
        <v>20</v>
      </c>
      <c r="AB40" s="101">
        <v>0</v>
      </c>
      <c r="AC40" s="102">
        <v>20</v>
      </c>
      <c r="AD40" s="101">
        <f t="shared" si="7"/>
        <v>20</v>
      </c>
      <c r="AE40" s="103">
        <f t="shared" si="8"/>
        <v>7.662835249042145E-2</v>
      </c>
      <c r="AF40" s="98">
        <v>1</v>
      </c>
      <c r="AG40" s="98">
        <v>2</v>
      </c>
      <c r="AH40" s="117">
        <f t="shared" si="9"/>
        <v>3</v>
      </c>
      <c r="AI40" s="110"/>
      <c r="AJ40" s="110"/>
      <c r="AK40" s="110"/>
      <c r="AL40" s="110"/>
      <c r="AM40" s="110"/>
      <c r="AN40" s="119">
        <f t="shared" si="10"/>
        <v>0</v>
      </c>
      <c r="AO40" s="121">
        <f t="shared" si="11"/>
        <v>7</v>
      </c>
      <c r="AP40" s="7"/>
      <c r="AQ40" s="7"/>
    </row>
    <row r="41" spans="1:43" ht="24.95" customHeight="1" x14ac:dyDescent="0.25">
      <c r="A41">
        <v>36</v>
      </c>
      <c r="B41" s="8" t="s">
        <v>135</v>
      </c>
      <c r="C41" s="8" t="s">
        <v>135</v>
      </c>
      <c r="D41" s="8" t="s">
        <v>136</v>
      </c>
      <c r="E41" s="9"/>
      <c r="F41" s="10"/>
      <c r="G41" s="7"/>
      <c r="H41" s="1"/>
      <c r="I41" s="71">
        <v>0</v>
      </c>
      <c r="J41" s="72">
        <v>0</v>
      </c>
      <c r="K41" s="75">
        <f t="shared" si="0"/>
        <v>0</v>
      </c>
      <c r="L41" s="75">
        <f t="shared" si="1"/>
        <v>0</v>
      </c>
      <c r="M41" s="113">
        <f t="shared" si="2"/>
        <v>0</v>
      </c>
      <c r="N41" s="80"/>
      <c r="O41" s="80"/>
      <c r="P41" s="81">
        <v>1021</v>
      </c>
      <c r="Q41" s="82">
        <v>13</v>
      </c>
      <c r="R41" s="82">
        <v>6</v>
      </c>
      <c r="S41" s="83">
        <f t="shared" si="3"/>
        <v>5.8765915768854062E-3</v>
      </c>
      <c r="T41" s="83">
        <f t="shared" si="4"/>
        <v>-0.53846153846153844</v>
      </c>
      <c r="U41" s="91">
        <v>1</v>
      </c>
      <c r="V41" s="92">
        <v>0</v>
      </c>
      <c r="W41" s="93">
        <v>3</v>
      </c>
      <c r="X41" s="92">
        <v>0</v>
      </c>
      <c r="Y41" s="92">
        <v>1</v>
      </c>
      <c r="Z41" s="115">
        <f t="shared" si="5"/>
        <v>5</v>
      </c>
      <c r="AA41" s="101">
        <f t="shared" si="6"/>
        <v>10</v>
      </c>
      <c r="AB41" s="101">
        <v>10</v>
      </c>
      <c r="AC41" s="102">
        <v>0</v>
      </c>
      <c r="AD41" s="101">
        <f t="shared" si="7"/>
        <v>20</v>
      </c>
      <c r="AE41" s="103">
        <f t="shared" si="8"/>
        <v>9.7943192948090115E-3</v>
      </c>
      <c r="AF41" s="98">
        <v>1</v>
      </c>
      <c r="AG41" s="98">
        <v>1</v>
      </c>
      <c r="AH41" s="117">
        <f t="shared" si="9"/>
        <v>2</v>
      </c>
      <c r="AI41" s="110"/>
      <c r="AJ41" s="110"/>
      <c r="AK41" s="110"/>
      <c r="AL41" s="110"/>
      <c r="AM41" s="110"/>
      <c r="AN41" s="119">
        <f t="shared" si="10"/>
        <v>0</v>
      </c>
      <c r="AO41" s="121">
        <f t="shared" si="11"/>
        <v>7</v>
      </c>
      <c r="AP41" s="7"/>
      <c r="AQ41" s="7"/>
    </row>
    <row r="42" spans="1:43" ht="24.95" customHeight="1" x14ac:dyDescent="0.25">
      <c r="A42">
        <v>37</v>
      </c>
      <c r="B42" s="8" t="s">
        <v>140</v>
      </c>
      <c r="C42" s="8" t="s">
        <v>140</v>
      </c>
      <c r="D42" s="8"/>
      <c r="E42" s="9"/>
      <c r="F42" s="20"/>
      <c r="G42" s="7"/>
      <c r="H42" s="1"/>
      <c r="I42" s="71">
        <v>0</v>
      </c>
      <c r="J42" s="72">
        <v>0</v>
      </c>
      <c r="K42" s="75">
        <f t="shared" si="0"/>
        <v>0</v>
      </c>
      <c r="L42" s="75">
        <f t="shared" si="1"/>
        <v>0</v>
      </c>
      <c r="M42" s="113">
        <f t="shared" si="2"/>
        <v>0</v>
      </c>
      <c r="N42" s="182" t="s">
        <v>189</v>
      </c>
      <c r="O42" s="80"/>
      <c r="P42" s="81">
        <v>141</v>
      </c>
      <c r="Q42" s="82">
        <v>0</v>
      </c>
      <c r="R42" s="82">
        <v>1</v>
      </c>
      <c r="S42" s="83">
        <f t="shared" si="3"/>
        <v>7.0921985815602835E-3</v>
      </c>
      <c r="T42" s="83" t="e">
        <f t="shared" si="4"/>
        <v>#DIV/0!</v>
      </c>
      <c r="U42" s="91">
        <v>1</v>
      </c>
      <c r="V42" s="92">
        <v>0</v>
      </c>
      <c r="W42" s="93">
        <v>3</v>
      </c>
      <c r="X42" s="92">
        <v>0</v>
      </c>
      <c r="Y42" s="92">
        <v>0</v>
      </c>
      <c r="Z42" s="115">
        <f t="shared" si="5"/>
        <v>4</v>
      </c>
      <c r="AA42" s="101">
        <f t="shared" si="6"/>
        <v>0</v>
      </c>
      <c r="AB42" s="101">
        <v>0</v>
      </c>
      <c r="AC42" s="102">
        <v>0</v>
      </c>
      <c r="AD42" s="101">
        <f t="shared" si="7"/>
        <v>0</v>
      </c>
      <c r="AE42" s="103">
        <f t="shared" si="8"/>
        <v>0</v>
      </c>
      <c r="AF42" s="98">
        <v>0</v>
      </c>
      <c r="AG42" s="98">
        <v>0</v>
      </c>
      <c r="AH42" s="117">
        <f t="shared" si="9"/>
        <v>0</v>
      </c>
      <c r="AI42" s="110"/>
      <c r="AJ42" s="110"/>
      <c r="AK42" s="110"/>
      <c r="AL42" s="110"/>
      <c r="AM42" s="110"/>
      <c r="AN42" s="119">
        <f t="shared" si="10"/>
        <v>0</v>
      </c>
      <c r="AO42" s="121">
        <f t="shared" si="11"/>
        <v>4</v>
      </c>
      <c r="AP42" s="7"/>
      <c r="AQ42" s="7"/>
    </row>
    <row r="43" spans="1:43" ht="24.95" customHeight="1" x14ac:dyDescent="0.25">
      <c r="A43">
        <v>38</v>
      </c>
      <c r="B43" s="8" t="s">
        <v>137</v>
      </c>
      <c r="C43" s="8" t="s">
        <v>137</v>
      </c>
      <c r="D43" s="8"/>
      <c r="E43" s="9"/>
      <c r="F43" s="10"/>
      <c r="G43" s="7"/>
      <c r="H43" s="1"/>
      <c r="I43" s="71">
        <v>0</v>
      </c>
      <c r="J43" s="72">
        <v>0</v>
      </c>
      <c r="K43" s="75">
        <f t="shared" si="0"/>
        <v>0</v>
      </c>
      <c r="L43" s="75">
        <f t="shared" si="1"/>
        <v>0</v>
      </c>
      <c r="M43" s="113">
        <f t="shared" si="2"/>
        <v>0</v>
      </c>
      <c r="N43" s="80"/>
      <c r="O43" s="80"/>
      <c r="P43" s="81">
        <v>694</v>
      </c>
      <c r="Q43" s="82">
        <v>5</v>
      </c>
      <c r="R43" s="82">
        <v>0</v>
      </c>
      <c r="S43" s="83">
        <f t="shared" si="3"/>
        <v>0</v>
      </c>
      <c r="T43" s="83">
        <f t="shared" si="4"/>
        <v>-1</v>
      </c>
      <c r="U43" s="91">
        <v>0</v>
      </c>
      <c r="V43" s="92">
        <v>0</v>
      </c>
      <c r="W43" s="93">
        <v>3</v>
      </c>
      <c r="X43" s="92">
        <v>0</v>
      </c>
      <c r="Y43" s="92">
        <v>1</v>
      </c>
      <c r="Z43" s="115">
        <f t="shared" si="5"/>
        <v>4</v>
      </c>
      <c r="AA43" s="101">
        <f t="shared" si="6"/>
        <v>0</v>
      </c>
      <c r="AB43" s="101">
        <v>0</v>
      </c>
      <c r="AC43" s="102">
        <v>0</v>
      </c>
      <c r="AD43" s="101">
        <f t="shared" si="7"/>
        <v>0</v>
      </c>
      <c r="AE43" s="103">
        <f t="shared" si="8"/>
        <v>0</v>
      </c>
      <c r="AF43" s="98">
        <v>0</v>
      </c>
      <c r="AG43" s="98">
        <v>0</v>
      </c>
      <c r="AH43" s="117">
        <f t="shared" si="9"/>
        <v>0</v>
      </c>
      <c r="AI43" s="110"/>
      <c r="AJ43" s="110"/>
      <c r="AK43" s="110"/>
      <c r="AL43" s="110"/>
      <c r="AM43" s="110"/>
      <c r="AN43" s="119">
        <f t="shared" si="10"/>
        <v>0</v>
      </c>
      <c r="AO43" s="121">
        <f t="shared" si="11"/>
        <v>4</v>
      </c>
      <c r="AP43" s="7"/>
      <c r="AQ43" s="7"/>
    </row>
    <row r="44" spans="1:43" ht="24.95" customHeight="1" x14ac:dyDescent="0.25">
      <c r="A44">
        <v>39</v>
      </c>
      <c r="B44" s="8" t="s">
        <v>134</v>
      </c>
      <c r="C44" s="8" t="s">
        <v>134</v>
      </c>
      <c r="D44" s="8"/>
      <c r="E44" s="9"/>
      <c r="F44" s="10"/>
      <c r="G44" s="7"/>
      <c r="H44" s="1"/>
      <c r="I44" s="71">
        <v>0</v>
      </c>
      <c r="J44" s="72">
        <v>0</v>
      </c>
      <c r="K44" s="75">
        <f t="shared" si="0"/>
        <v>0</v>
      </c>
      <c r="L44" s="75">
        <f t="shared" si="1"/>
        <v>0</v>
      </c>
      <c r="M44" s="113">
        <f t="shared" si="2"/>
        <v>0</v>
      </c>
      <c r="N44" s="80"/>
      <c r="O44" s="80"/>
      <c r="P44" s="81">
        <v>196</v>
      </c>
      <c r="Q44" s="82">
        <v>6</v>
      </c>
      <c r="R44" s="82">
        <v>0</v>
      </c>
      <c r="S44" s="83">
        <f t="shared" si="3"/>
        <v>0</v>
      </c>
      <c r="T44" s="83">
        <f t="shared" si="4"/>
        <v>-1</v>
      </c>
      <c r="U44" s="91">
        <v>0</v>
      </c>
      <c r="V44" s="92">
        <v>0</v>
      </c>
      <c r="W44" s="93">
        <v>3</v>
      </c>
      <c r="X44" s="92">
        <v>0</v>
      </c>
      <c r="Y44" s="92">
        <v>0</v>
      </c>
      <c r="Z44" s="115">
        <f t="shared" si="5"/>
        <v>3</v>
      </c>
      <c r="AA44" s="101">
        <f t="shared" si="6"/>
        <v>0</v>
      </c>
      <c r="AB44" s="101">
        <v>0</v>
      </c>
      <c r="AC44" s="102">
        <v>0</v>
      </c>
      <c r="AD44" s="101">
        <f t="shared" si="7"/>
        <v>0</v>
      </c>
      <c r="AE44" s="103">
        <f t="shared" si="8"/>
        <v>0</v>
      </c>
      <c r="AF44" s="98">
        <v>0</v>
      </c>
      <c r="AG44" s="98">
        <v>0</v>
      </c>
      <c r="AH44" s="117">
        <f t="shared" si="9"/>
        <v>0</v>
      </c>
      <c r="AI44" s="110"/>
      <c r="AJ44" s="110"/>
      <c r="AK44" s="110"/>
      <c r="AL44" s="110"/>
      <c r="AM44" s="110"/>
      <c r="AN44" s="119">
        <f t="shared" si="10"/>
        <v>0</v>
      </c>
      <c r="AO44" s="121">
        <f t="shared" si="11"/>
        <v>3</v>
      </c>
      <c r="AP44" s="7"/>
      <c r="AQ44" s="7"/>
    </row>
    <row r="45" spans="1:43" ht="24.95" customHeight="1" x14ac:dyDescent="0.25">
      <c r="A45">
        <v>40</v>
      </c>
      <c r="B45" s="8" t="s">
        <v>141</v>
      </c>
      <c r="C45" s="8" t="s">
        <v>141</v>
      </c>
      <c r="D45" s="8"/>
      <c r="E45" s="9"/>
      <c r="F45" s="10"/>
      <c r="G45" s="7"/>
      <c r="H45" s="1"/>
      <c r="I45" s="71">
        <v>0</v>
      </c>
      <c r="J45" s="72">
        <v>0</v>
      </c>
      <c r="K45" s="75">
        <f t="shared" si="0"/>
        <v>0</v>
      </c>
      <c r="L45" s="75">
        <f t="shared" si="1"/>
        <v>0</v>
      </c>
      <c r="M45" s="113">
        <f t="shared" si="2"/>
        <v>0</v>
      </c>
      <c r="N45" s="80"/>
      <c r="O45" s="80"/>
      <c r="P45" s="81">
        <v>435</v>
      </c>
      <c r="Q45" s="82">
        <v>0</v>
      </c>
      <c r="R45" s="82">
        <v>0</v>
      </c>
      <c r="S45" s="83">
        <f t="shared" si="3"/>
        <v>0</v>
      </c>
      <c r="T45" s="83" t="e">
        <f t="shared" si="4"/>
        <v>#DIV/0!</v>
      </c>
      <c r="U45" s="91">
        <v>0</v>
      </c>
      <c r="V45" s="92">
        <v>0</v>
      </c>
      <c r="W45" s="93">
        <v>3</v>
      </c>
      <c r="X45" s="92">
        <v>0</v>
      </c>
      <c r="Y45" s="92">
        <v>0</v>
      </c>
      <c r="Z45" s="115">
        <f t="shared" si="5"/>
        <v>3</v>
      </c>
      <c r="AA45" s="101">
        <f t="shared" si="6"/>
        <v>0</v>
      </c>
      <c r="AB45" s="101">
        <v>0</v>
      </c>
      <c r="AC45" s="102">
        <v>0</v>
      </c>
      <c r="AD45" s="101">
        <f t="shared" si="7"/>
        <v>0</v>
      </c>
      <c r="AE45" s="103">
        <f t="shared" si="8"/>
        <v>0</v>
      </c>
      <c r="AF45" s="98">
        <v>0</v>
      </c>
      <c r="AG45" s="98">
        <v>0</v>
      </c>
      <c r="AH45" s="117">
        <f t="shared" si="9"/>
        <v>0</v>
      </c>
      <c r="AI45" s="110"/>
      <c r="AJ45" s="110"/>
      <c r="AK45" s="110"/>
      <c r="AL45" s="110"/>
      <c r="AM45" s="110"/>
      <c r="AN45" s="119">
        <f t="shared" si="10"/>
        <v>0</v>
      </c>
      <c r="AO45" s="121">
        <f t="shared" si="11"/>
        <v>3</v>
      </c>
      <c r="AP45" s="7"/>
      <c r="AQ45" s="7"/>
    </row>
    <row r="46" spans="1:43" ht="24.95" customHeight="1" x14ac:dyDescent="0.25">
      <c r="A46">
        <v>41</v>
      </c>
      <c r="B46" s="8" t="s">
        <v>186</v>
      </c>
      <c r="C46" s="12" t="s">
        <v>186</v>
      </c>
      <c r="D46" s="12"/>
      <c r="E46" s="16"/>
      <c r="F46" s="17"/>
      <c r="G46" s="7"/>
      <c r="H46" s="1"/>
      <c r="I46" s="71">
        <v>0</v>
      </c>
      <c r="J46" s="72">
        <v>0</v>
      </c>
      <c r="K46" s="75">
        <f t="shared" si="0"/>
        <v>0</v>
      </c>
      <c r="L46" s="75">
        <f t="shared" si="1"/>
        <v>0</v>
      </c>
      <c r="M46" s="113">
        <f t="shared" si="2"/>
        <v>0</v>
      </c>
      <c r="N46" s="80"/>
      <c r="O46" s="80"/>
      <c r="P46" s="81">
        <v>344</v>
      </c>
      <c r="Q46" s="82">
        <v>0</v>
      </c>
      <c r="R46" s="82">
        <v>0</v>
      </c>
      <c r="S46" s="83">
        <f t="shared" si="3"/>
        <v>0</v>
      </c>
      <c r="T46" s="83" t="e">
        <f t="shared" si="4"/>
        <v>#DIV/0!</v>
      </c>
      <c r="U46" s="91">
        <v>0</v>
      </c>
      <c r="V46" s="92">
        <v>0</v>
      </c>
      <c r="W46" s="93">
        <v>3</v>
      </c>
      <c r="X46" s="92">
        <v>0</v>
      </c>
      <c r="Y46" s="92">
        <v>0</v>
      </c>
      <c r="Z46" s="115">
        <f t="shared" si="5"/>
        <v>3</v>
      </c>
      <c r="AA46" s="101">
        <f t="shared" si="6"/>
        <v>0</v>
      </c>
      <c r="AB46" s="101">
        <v>0</v>
      </c>
      <c r="AC46" s="102">
        <v>0</v>
      </c>
      <c r="AD46" s="101">
        <f t="shared" si="7"/>
        <v>0</v>
      </c>
      <c r="AE46" s="103">
        <f t="shared" si="8"/>
        <v>0</v>
      </c>
      <c r="AF46" s="98">
        <v>0</v>
      </c>
      <c r="AG46" s="98">
        <v>0</v>
      </c>
      <c r="AH46" s="117">
        <f t="shared" si="9"/>
        <v>0</v>
      </c>
      <c r="AI46" s="110"/>
      <c r="AJ46" s="110"/>
      <c r="AK46" s="110"/>
      <c r="AL46" s="110"/>
      <c r="AM46" s="110"/>
      <c r="AN46" s="119">
        <f t="shared" si="10"/>
        <v>0</v>
      </c>
      <c r="AO46" s="121">
        <f t="shared" si="11"/>
        <v>3</v>
      </c>
      <c r="AP46" s="7"/>
      <c r="AQ46" s="7"/>
    </row>
    <row r="47" spans="1:43" ht="24.95" customHeight="1" x14ac:dyDescent="0.25">
      <c r="A47">
        <v>42</v>
      </c>
      <c r="B47" s="8" t="s">
        <v>143</v>
      </c>
      <c r="C47" s="12" t="s">
        <v>143</v>
      </c>
      <c r="D47" s="12"/>
      <c r="E47" s="16"/>
      <c r="F47" s="17"/>
      <c r="G47" s="7"/>
      <c r="H47" s="1"/>
      <c r="I47" s="71">
        <v>0</v>
      </c>
      <c r="J47" s="72">
        <v>0</v>
      </c>
      <c r="K47" s="75">
        <f t="shared" si="0"/>
        <v>0</v>
      </c>
      <c r="L47" s="75">
        <f t="shared" si="1"/>
        <v>0</v>
      </c>
      <c r="M47" s="113">
        <f t="shared" si="2"/>
        <v>0</v>
      </c>
      <c r="N47" s="80"/>
      <c r="O47" s="80"/>
      <c r="P47" s="81">
        <v>914</v>
      </c>
      <c r="Q47" s="82">
        <v>0</v>
      </c>
      <c r="R47" s="82">
        <v>0</v>
      </c>
      <c r="S47" s="83">
        <f t="shared" si="3"/>
        <v>0</v>
      </c>
      <c r="T47" s="83" t="e">
        <f t="shared" si="4"/>
        <v>#DIV/0!</v>
      </c>
      <c r="U47" s="91">
        <v>0</v>
      </c>
      <c r="V47" s="92">
        <v>0</v>
      </c>
      <c r="W47" s="93">
        <v>3</v>
      </c>
      <c r="X47" s="92">
        <v>0</v>
      </c>
      <c r="Y47" s="92">
        <v>0</v>
      </c>
      <c r="Z47" s="115">
        <f t="shared" si="5"/>
        <v>3</v>
      </c>
      <c r="AA47" s="101">
        <f t="shared" si="6"/>
        <v>0</v>
      </c>
      <c r="AB47" s="101">
        <v>0</v>
      </c>
      <c r="AC47" s="102">
        <v>0</v>
      </c>
      <c r="AD47" s="101">
        <f t="shared" si="7"/>
        <v>0</v>
      </c>
      <c r="AE47" s="103">
        <f t="shared" si="8"/>
        <v>0</v>
      </c>
      <c r="AF47" s="98">
        <v>0</v>
      </c>
      <c r="AG47" s="98">
        <v>0</v>
      </c>
      <c r="AH47" s="117">
        <f t="shared" si="9"/>
        <v>0</v>
      </c>
      <c r="AI47" s="110"/>
      <c r="AJ47" s="110"/>
      <c r="AK47" s="110"/>
      <c r="AL47" s="110"/>
      <c r="AM47" s="110"/>
      <c r="AN47" s="119">
        <f t="shared" si="10"/>
        <v>0</v>
      </c>
      <c r="AO47" s="121">
        <f t="shared" si="11"/>
        <v>3</v>
      </c>
      <c r="AP47" s="7"/>
      <c r="AQ47" s="7"/>
    </row>
    <row r="48" spans="1:43" ht="24.95" customHeight="1" x14ac:dyDescent="0.25">
      <c r="A48">
        <v>43</v>
      </c>
      <c r="B48" s="8" t="s">
        <v>157</v>
      </c>
      <c r="C48" s="157" t="s">
        <v>157</v>
      </c>
      <c r="D48" s="157"/>
      <c r="E48" s="158"/>
      <c r="F48" s="195"/>
      <c r="G48" s="7"/>
      <c r="H48" s="1"/>
      <c r="I48" s="71">
        <v>0</v>
      </c>
      <c r="J48" s="72">
        <v>0</v>
      </c>
      <c r="K48" s="75">
        <f t="shared" si="0"/>
        <v>0</v>
      </c>
      <c r="L48" s="75">
        <f t="shared" si="1"/>
        <v>0</v>
      </c>
      <c r="M48" s="113">
        <f t="shared" si="2"/>
        <v>0</v>
      </c>
      <c r="N48" s="84"/>
      <c r="O48" s="84"/>
      <c r="P48" s="81">
        <v>356</v>
      </c>
      <c r="Q48" s="82">
        <v>0</v>
      </c>
      <c r="R48" s="82">
        <v>0</v>
      </c>
      <c r="S48" s="83">
        <f t="shared" si="3"/>
        <v>0</v>
      </c>
      <c r="T48" s="83" t="e">
        <f t="shared" si="4"/>
        <v>#DIV/0!</v>
      </c>
      <c r="U48" s="91">
        <v>0</v>
      </c>
      <c r="V48" s="92">
        <v>0</v>
      </c>
      <c r="W48" s="93">
        <v>3</v>
      </c>
      <c r="X48" s="92">
        <v>0</v>
      </c>
      <c r="Y48" s="92">
        <v>0</v>
      </c>
      <c r="Z48" s="115">
        <f t="shared" si="5"/>
        <v>3</v>
      </c>
      <c r="AA48" s="101">
        <f t="shared" si="6"/>
        <v>0</v>
      </c>
      <c r="AB48" s="101">
        <v>0</v>
      </c>
      <c r="AC48" s="102">
        <v>0</v>
      </c>
      <c r="AD48" s="101">
        <f t="shared" si="7"/>
        <v>0</v>
      </c>
      <c r="AE48" s="103">
        <f t="shared" si="8"/>
        <v>0</v>
      </c>
      <c r="AF48" s="98">
        <v>0</v>
      </c>
      <c r="AG48" s="98">
        <v>0</v>
      </c>
      <c r="AH48" s="117">
        <f t="shared" si="9"/>
        <v>0</v>
      </c>
      <c r="AI48" s="110"/>
      <c r="AJ48" s="110"/>
      <c r="AK48" s="110"/>
      <c r="AL48" s="110"/>
      <c r="AM48" s="110"/>
      <c r="AN48" s="119">
        <f t="shared" si="10"/>
        <v>0</v>
      </c>
      <c r="AO48" s="121">
        <f t="shared" si="11"/>
        <v>3</v>
      </c>
      <c r="AP48" s="7"/>
      <c r="AQ48" s="7"/>
    </row>
    <row r="49" spans="1:43" ht="24.95" customHeight="1" x14ac:dyDescent="0.25">
      <c r="A49">
        <v>44</v>
      </c>
      <c r="B49" s="8" t="s">
        <v>158</v>
      </c>
      <c r="C49" s="8" t="s">
        <v>158</v>
      </c>
      <c r="D49" s="8"/>
      <c r="E49" s="9"/>
      <c r="F49" s="183"/>
      <c r="G49" s="7"/>
      <c r="H49" s="1"/>
      <c r="I49" s="71">
        <v>0</v>
      </c>
      <c r="J49" s="72">
        <v>0</v>
      </c>
      <c r="K49" s="75">
        <f t="shared" si="0"/>
        <v>0</v>
      </c>
      <c r="L49" s="75">
        <f t="shared" si="1"/>
        <v>0</v>
      </c>
      <c r="M49" s="113">
        <f t="shared" si="2"/>
        <v>0</v>
      </c>
      <c r="N49" s="80"/>
      <c r="O49" s="80"/>
      <c r="P49" s="81">
        <v>1539</v>
      </c>
      <c r="Q49" s="82">
        <v>0</v>
      </c>
      <c r="R49" s="82">
        <v>0</v>
      </c>
      <c r="S49" s="83">
        <f t="shared" si="3"/>
        <v>0</v>
      </c>
      <c r="T49" s="83" t="e">
        <f t="shared" si="4"/>
        <v>#DIV/0!</v>
      </c>
      <c r="U49" s="91">
        <v>0</v>
      </c>
      <c r="V49" s="92">
        <v>0</v>
      </c>
      <c r="W49" s="93">
        <v>3</v>
      </c>
      <c r="X49" s="92">
        <v>0</v>
      </c>
      <c r="Y49" s="92">
        <v>0</v>
      </c>
      <c r="Z49" s="115">
        <f t="shared" si="5"/>
        <v>3</v>
      </c>
      <c r="AA49" s="101">
        <f t="shared" si="6"/>
        <v>0</v>
      </c>
      <c r="AB49" s="101">
        <v>0</v>
      </c>
      <c r="AC49" s="102">
        <v>0</v>
      </c>
      <c r="AD49" s="101">
        <f t="shared" si="7"/>
        <v>0</v>
      </c>
      <c r="AE49" s="103">
        <f t="shared" si="8"/>
        <v>0</v>
      </c>
      <c r="AF49" s="98">
        <v>0</v>
      </c>
      <c r="AG49" s="98">
        <v>0</v>
      </c>
      <c r="AH49" s="117">
        <f t="shared" si="9"/>
        <v>0</v>
      </c>
      <c r="AI49" s="110"/>
      <c r="AJ49" s="110"/>
      <c r="AK49" s="110"/>
      <c r="AL49" s="110"/>
      <c r="AM49" s="110"/>
      <c r="AN49" s="119">
        <f t="shared" si="10"/>
        <v>0</v>
      </c>
      <c r="AO49" s="121">
        <f t="shared" si="11"/>
        <v>3</v>
      </c>
      <c r="AP49" s="7"/>
      <c r="AQ49" s="7"/>
    </row>
    <row r="51" spans="1:43" x14ac:dyDescent="0.25">
      <c r="B51" s="5"/>
      <c r="C51" s="5"/>
    </row>
    <row r="52" spans="1:43" x14ac:dyDescent="0.25">
      <c r="B52" s="3"/>
      <c r="C52" s="3"/>
    </row>
    <row r="53" spans="1:43" x14ac:dyDescent="0.25">
      <c r="B53" s="3"/>
      <c r="C53" s="3"/>
      <c r="AH53" t="s">
        <v>180</v>
      </c>
      <c r="AI53" t="s">
        <v>181</v>
      </c>
      <c r="AJ53" t="s">
        <v>185</v>
      </c>
    </row>
    <row r="54" spans="1:43" x14ac:dyDescent="0.25"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AH54" t="s">
        <v>170</v>
      </c>
      <c r="AI54" s="180" t="s">
        <v>182</v>
      </c>
    </row>
    <row r="55" spans="1:43" x14ac:dyDescent="0.25"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AH55" t="s">
        <v>171</v>
      </c>
      <c r="AI55" t="s">
        <v>183</v>
      </c>
    </row>
    <row r="56" spans="1:43" x14ac:dyDescent="0.25"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AH56" t="s">
        <v>172</v>
      </c>
      <c r="AI56" t="s">
        <v>184</v>
      </c>
    </row>
    <row r="57" spans="1:43" x14ac:dyDescent="0.25"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AH57" t="s">
        <v>173</v>
      </c>
      <c r="AI57" t="s">
        <v>184</v>
      </c>
    </row>
    <row r="58" spans="1:43" x14ac:dyDescent="0.25"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AH58" t="s">
        <v>174</v>
      </c>
      <c r="AI58" t="s">
        <v>184</v>
      </c>
    </row>
    <row r="59" spans="1:43" x14ac:dyDescent="0.25">
      <c r="AH59" t="s">
        <v>175</v>
      </c>
      <c r="AI59" t="s">
        <v>184</v>
      </c>
    </row>
    <row r="60" spans="1:43" x14ac:dyDescent="0.25">
      <c r="AH60" t="s">
        <v>176</v>
      </c>
      <c r="AI60" t="s">
        <v>184</v>
      </c>
    </row>
    <row r="61" spans="1:43" x14ac:dyDescent="0.25">
      <c r="AH61" t="s">
        <v>177</v>
      </c>
      <c r="AI61" t="s">
        <v>184</v>
      </c>
    </row>
    <row r="62" spans="1:43" x14ac:dyDescent="0.25">
      <c r="AH62" t="s">
        <v>133</v>
      </c>
      <c r="AI62" t="s">
        <v>184</v>
      </c>
    </row>
    <row r="63" spans="1:43" x14ac:dyDescent="0.25">
      <c r="AH63" t="s">
        <v>178</v>
      </c>
      <c r="AI63" t="s">
        <v>184</v>
      </c>
    </row>
    <row r="64" spans="1:43" x14ac:dyDescent="0.25">
      <c r="AH64" t="s">
        <v>179</v>
      </c>
      <c r="AI64" t="s">
        <v>183</v>
      </c>
    </row>
  </sheetData>
  <autoFilter ref="B5:AO5" xr:uid="{00000000-0009-0000-0000-000000000000}">
    <sortState xmlns:xlrd2="http://schemas.microsoft.com/office/spreadsheetml/2017/richdata2" ref="B6:AO49">
      <sortCondition descending="1" ref="AO5"/>
    </sortState>
  </autoFilter>
  <mergeCells count="5">
    <mergeCell ref="AI2:AN3"/>
    <mergeCell ref="AO2:AO3"/>
    <mergeCell ref="AA2:AH3"/>
    <mergeCell ref="N2:Z3"/>
    <mergeCell ref="I2:M3"/>
  </mergeCells>
  <conditionalFormatting sqref="G6:G49">
    <cfRule type="cellIs" dxfId="3" priority="3" operator="greaterThan">
      <formula>100</formula>
    </cfRule>
  </conditionalFormatting>
  <conditionalFormatting sqref="T1:T3 T6:T1048576">
    <cfRule type="cellIs" dxfId="2" priority="2" operator="greaterThanOrEqual">
      <formula>0.05</formula>
    </cfRule>
  </conditionalFormatting>
  <conditionalFormatting sqref="P6:P49">
    <cfRule type="cellIs" dxfId="1" priority="1" operator="lessThan">
      <formula>1</formula>
    </cfRule>
  </conditionalFormatting>
  <pageMargins left="0.2" right="0.2" top="0.25" bottom="0.25" header="0.3" footer="0.05"/>
  <pageSetup paperSize="5" scale="81" fitToHeight="2" orientation="landscape" r:id="rId1"/>
  <headerFooter>
    <oddHeader>&amp;R&amp;D 
&amp;T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6ADE0-9ED7-4D5C-8928-067D10F6E91A}">
  <sheetPr>
    <pageSetUpPr fitToPage="1"/>
  </sheetPr>
  <dimension ref="A1:G34"/>
  <sheetViews>
    <sheetView zoomScaleNormal="100" workbookViewId="0">
      <selection activeCell="D26" sqref="D26"/>
    </sheetView>
  </sheetViews>
  <sheetFormatPr defaultRowHeight="15" x14ac:dyDescent="0.25"/>
  <cols>
    <col min="1" max="1" width="3" bestFit="1" customWidth="1"/>
    <col min="2" max="3" width="63.28515625" bestFit="1" customWidth="1"/>
    <col min="4" max="5" width="28.85546875" bestFit="1" customWidth="1"/>
    <col min="6" max="6" width="42.28515625" bestFit="1" customWidth="1"/>
  </cols>
  <sheetData>
    <row r="1" spans="1:6" ht="48.75" customHeight="1" x14ac:dyDescent="0.25">
      <c r="B1" s="137" t="str">
        <f>'ATTS 2022'!B5</f>
        <v xml:space="preserve">2019-20 Club Name </v>
      </c>
      <c r="C1" s="137" t="str">
        <f>'ATTS 2022'!C5</f>
        <v>School 1</v>
      </c>
      <c r="D1" s="145" t="str">
        <f>'ATTS 2022'!D5</f>
        <v xml:space="preserve">School 2 </v>
      </c>
      <c r="E1" s="151" t="str">
        <f>'ATTS 2022'!E5</f>
        <v xml:space="preserve">Head Advisor </v>
      </c>
      <c r="F1" s="154" t="str">
        <f>'ATTS 2022'!F5</f>
        <v>Head Advisor's Email</v>
      </c>
    </row>
    <row r="2" spans="1:6" s="202" customFormat="1" ht="24.95" customHeight="1" x14ac:dyDescent="0.25">
      <c r="A2" s="199">
        <v>1</v>
      </c>
      <c r="B2" s="209" t="str">
        <f>'ATTS 2022'!B6</f>
        <v>Incarnation Catholic School</v>
      </c>
      <c r="C2" s="200" t="str">
        <f>'ATTS 2022'!C6</f>
        <v>Incarnation Catholic School</v>
      </c>
      <c r="D2" s="200">
        <f>'ATTS 2022'!D6</f>
        <v>0</v>
      </c>
      <c r="E2" s="200"/>
      <c r="F2" s="201"/>
    </row>
    <row r="3" spans="1:6" s="202" customFormat="1" ht="24.95" customHeight="1" x14ac:dyDescent="0.25">
      <c r="A3" s="199">
        <v>2</v>
      </c>
      <c r="B3" s="209" t="str">
        <f>'ATTS 2022'!B7</f>
        <v xml:space="preserve">Northmont Middle School </v>
      </c>
      <c r="C3" s="200" t="str">
        <f>'ATTS 2022'!C7</f>
        <v>Northmont Middle School</v>
      </c>
      <c r="D3" s="200">
        <f>'ATTS 2022'!D7</f>
        <v>0</v>
      </c>
      <c r="E3" s="200"/>
      <c r="F3" s="201"/>
    </row>
    <row r="4" spans="1:6" s="202" customFormat="1" ht="24.95" customHeight="1" x14ac:dyDescent="0.25">
      <c r="A4" s="199">
        <v>3</v>
      </c>
      <c r="B4" s="209" t="str">
        <f>'ATTS 2022'!B8</f>
        <v xml:space="preserve">Dixie High School + Middle School </v>
      </c>
      <c r="C4" s="200" t="str">
        <f>'ATTS 2022'!C8</f>
        <v>Dixie Middle School</v>
      </c>
      <c r="D4" s="200" t="str">
        <f>'ATTS 2022'!D8</f>
        <v>Dixie High School</v>
      </c>
      <c r="F4" s="201"/>
    </row>
    <row r="5" spans="1:6" s="202" customFormat="1" ht="24.95" customHeight="1" x14ac:dyDescent="0.25">
      <c r="A5" s="199">
        <v>4</v>
      </c>
      <c r="B5" s="209" t="str">
        <f>'ATTS 2022'!B9</f>
        <v>Trotwood-Madison High School</v>
      </c>
      <c r="C5" s="200" t="str">
        <f>'ATTS 2022'!C9</f>
        <v>Trotwood-Madison High School</v>
      </c>
      <c r="D5" s="202">
        <f>'ATTS 2022'!D9</f>
        <v>0</v>
      </c>
      <c r="E5" s="200"/>
      <c r="F5" s="201"/>
    </row>
    <row r="6" spans="1:6" s="202" customFormat="1" ht="24.95" customHeight="1" x14ac:dyDescent="0.25">
      <c r="A6" s="199">
        <v>5</v>
      </c>
      <c r="B6" s="8" t="str">
        <f>'ATTS 2022'!B10</f>
        <v>Coy Middle School + Ankeney Middle School</v>
      </c>
      <c r="C6" s="200" t="str">
        <f>'ATTS 2022'!C10</f>
        <v>Coy Middle School</v>
      </c>
      <c r="D6" s="200" t="str">
        <f>'ATTS 2022'!D10</f>
        <v>Ankeney Middle School</v>
      </c>
      <c r="E6" s="200"/>
      <c r="F6" s="201"/>
    </row>
    <row r="7" spans="1:6" s="202" customFormat="1" ht="24.95" customHeight="1" x14ac:dyDescent="0.25">
      <c r="A7" s="199">
        <v>6</v>
      </c>
      <c r="B7" s="209" t="str">
        <f>'ATTS 2022'!B11</f>
        <v>Northridge Local Schools</v>
      </c>
      <c r="C7" s="200" t="str">
        <f>'ATTS 2022'!C11</f>
        <v>Northridge High School</v>
      </c>
      <c r="D7" s="200" t="str">
        <f>'ATTS 2022'!D11</f>
        <v>Northridge Middle School</v>
      </c>
      <c r="E7" s="200"/>
      <c r="F7" s="201"/>
    </row>
    <row r="8" spans="1:6" s="202" customFormat="1" ht="24.95" customHeight="1" x14ac:dyDescent="0.25">
      <c r="A8" s="199">
        <v>7</v>
      </c>
      <c r="B8" s="209" t="str">
        <f>'ATTS 2022'!B12</f>
        <v>Edwin Joel (EJ) Brown Middle School</v>
      </c>
      <c r="C8" s="200" t="str">
        <f>'ATTS 2022'!C12</f>
        <v>Edwin Joel (EJ) Brown Middle School</v>
      </c>
      <c r="D8" s="200">
        <f>'ATTS 2022'!D12</f>
        <v>0</v>
      </c>
      <c r="E8" s="200"/>
      <c r="F8" s="201"/>
    </row>
    <row r="9" spans="1:6" s="202" customFormat="1" ht="24.95" customHeight="1" x14ac:dyDescent="0.25">
      <c r="A9" s="199">
        <v>8</v>
      </c>
      <c r="B9" s="209" t="str">
        <f>'ATTS 2022'!B13</f>
        <v>Fairlawn High School + Middle School</v>
      </c>
      <c r="C9" s="200" t="str">
        <f>'ATTS 2022'!C13</f>
        <v xml:space="preserve">Fairlawn High School </v>
      </c>
      <c r="D9" s="200" t="str">
        <f>'ATTS 2022'!D13</f>
        <v xml:space="preserve">Fairlawn Middle School </v>
      </c>
      <c r="E9" s="200"/>
      <c r="F9" s="201"/>
    </row>
    <row r="10" spans="1:6" s="202" customFormat="1" ht="24.95" customHeight="1" x14ac:dyDescent="0.25">
      <c r="A10" s="199">
        <v>9</v>
      </c>
      <c r="B10" s="209" t="str">
        <f>'ATTS 2022'!B14</f>
        <v>Archbishop Alter High School</v>
      </c>
      <c r="C10" s="200" t="str">
        <f>'ATTS 2022'!C14</f>
        <v>Archbishop Alter High School</v>
      </c>
      <c r="D10" s="200">
        <f>'ATTS 2022'!D14</f>
        <v>0</v>
      </c>
      <c r="E10" s="200"/>
      <c r="F10" s="201"/>
    </row>
    <row r="11" spans="1:6" s="202" customFormat="1" ht="24.95" customHeight="1" x14ac:dyDescent="0.25">
      <c r="A11" s="199">
        <v>10</v>
      </c>
      <c r="B11" s="209" t="str">
        <f>'ATTS 2022'!B15</f>
        <v>Kettering Fairmont High School + Van Buren Middle School</v>
      </c>
      <c r="C11" s="200" t="str">
        <f>'ATTS 2022'!C15</f>
        <v xml:space="preserve">Kettering Fairmont High School </v>
      </c>
      <c r="D11" s="200" t="str">
        <f>'ATTS 2022'!D15</f>
        <v>Van Buren Middle School</v>
      </c>
      <c r="E11" s="200"/>
      <c r="F11" s="201"/>
    </row>
    <row r="12" spans="1:6" s="202" customFormat="1" ht="24.95" customHeight="1" x14ac:dyDescent="0.25">
      <c r="A12" s="199">
        <v>11</v>
      </c>
      <c r="B12" s="209" t="str">
        <f>'ATTS 2022'!B16</f>
        <v xml:space="preserve">Wright Brothers Middle School </v>
      </c>
      <c r="C12" s="200" t="str">
        <f>'ATTS 2022'!C16</f>
        <v xml:space="preserve">Wright Brothers Middle School </v>
      </c>
      <c r="D12" s="200">
        <f>'ATTS 2022'!D16</f>
        <v>0</v>
      </c>
      <c r="E12" s="200"/>
      <c r="F12" s="201"/>
    </row>
    <row r="13" spans="1:6" s="202" customFormat="1" ht="24.95" customHeight="1" x14ac:dyDescent="0.25">
      <c r="A13" s="199">
        <v>12</v>
      </c>
      <c r="B13" s="209" t="str">
        <f>'ATTS 2022'!B17</f>
        <v>Carroll High School</v>
      </c>
      <c r="C13" s="200" t="str">
        <f>'ATTS 2022'!C17</f>
        <v>Carroll High School</v>
      </c>
      <c r="D13" s="200">
        <f>'ATTS 2022'!D17</f>
        <v>0</v>
      </c>
      <c r="E13" s="200"/>
      <c r="F13" s="201"/>
    </row>
    <row r="14" spans="1:6" s="202" customFormat="1" ht="24.95" customHeight="1" x14ac:dyDescent="0.25">
      <c r="A14" s="199">
        <v>13</v>
      </c>
      <c r="B14" s="209" t="str">
        <f>'ATTS 2022'!B18</f>
        <v>Northmont High School</v>
      </c>
      <c r="C14" s="200" t="str">
        <f>'ATTS 2022'!C18</f>
        <v>Northmont High School</v>
      </c>
      <c r="D14" s="200">
        <f>'ATTS 2022'!D18</f>
        <v>0</v>
      </c>
      <c r="E14" s="200"/>
      <c r="F14" s="201"/>
    </row>
    <row r="15" spans="1:6" s="202" customFormat="1" ht="24.95" customHeight="1" x14ac:dyDescent="0.25">
      <c r="A15" s="199">
        <v>14</v>
      </c>
      <c r="B15" s="8" t="str">
        <f>'ATTS 2022'!B19</f>
        <v>Summit Academy Community School for Alternative Learners - Xenia</v>
      </c>
      <c r="C15" s="200" t="str">
        <f>'ATTS 2022'!C19</f>
        <v>Summit Academy Community School for Alternative Learners - Xenia</v>
      </c>
      <c r="D15" s="200">
        <f>'ATTS 2022'!D19</f>
        <v>0</v>
      </c>
      <c r="E15" s="200"/>
      <c r="F15" s="201"/>
    </row>
    <row r="16" spans="1:6" s="202" customFormat="1" ht="24.95" customHeight="1" x14ac:dyDescent="0.25">
      <c r="A16" s="199">
        <v>15</v>
      </c>
      <c r="B16" s="209" t="str">
        <f>'ATTS 2022'!B20</f>
        <v xml:space="preserve">Springboro High School </v>
      </c>
      <c r="C16" s="200" t="str">
        <f>'ATTS 2022'!C20</f>
        <v xml:space="preserve">Springboro High School </v>
      </c>
      <c r="D16" s="200">
        <f>'ATTS 2022'!D20</f>
        <v>0</v>
      </c>
      <c r="E16" s="200"/>
      <c r="F16" s="201"/>
    </row>
    <row r="17" spans="1:7" s="202" customFormat="1" ht="24.95" customHeight="1" x14ac:dyDescent="0.25">
      <c r="A17" s="199">
        <v>16</v>
      </c>
      <c r="B17" s="209" t="str">
        <f>'ATTS 2022'!B21</f>
        <v xml:space="preserve">Miamisburg High School + Middle School </v>
      </c>
      <c r="C17" s="200" t="str">
        <f>'ATTS 2022'!C21</f>
        <v>Miamisburg High School</v>
      </c>
      <c r="D17" s="200" t="str">
        <f>'ATTS 2022'!D21</f>
        <v xml:space="preserve">Miamisburg Middle School </v>
      </c>
      <c r="E17" s="200"/>
      <c r="F17" s="201"/>
    </row>
    <row r="18" spans="1:7" s="206" customFormat="1" ht="24.95" customHeight="1" thickBot="1" x14ac:dyDescent="0.3">
      <c r="A18" s="203">
        <v>17</v>
      </c>
      <c r="B18" s="210" t="str">
        <f>'ATTS 2022'!B22</f>
        <v>Tecumseh High School + Middle School</v>
      </c>
      <c r="C18" s="204" t="str">
        <f>'ATTS 2022'!C22</f>
        <v xml:space="preserve">Tecumseh High School </v>
      </c>
      <c r="D18" s="204" t="str">
        <f>'ATTS 2022'!D22</f>
        <v xml:space="preserve">Tecumseh Middle School </v>
      </c>
      <c r="E18" s="204"/>
      <c r="F18" s="205"/>
    </row>
    <row r="19" spans="1:7" s="202" customFormat="1" ht="24.95" customHeight="1" x14ac:dyDescent="0.25">
      <c r="A19" s="199">
        <v>18</v>
      </c>
      <c r="B19" s="22" t="str">
        <f>'ATTS 2022'!B23</f>
        <v>Butler High School + Morton Middle School</v>
      </c>
      <c r="C19" s="207" t="str">
        <f>'ATTS 2022'!C23</f>
        <v xml:space="preserve">Vandalia-Butler High School </v>
      </c>
      <c r="D19" s="207" t="str">
        <f>'ATTS 2022'!D23</f>
        <v>Morton Middle School</v>
      </c>
      <c r="E19" s="207"/>
      <c r="F19" s="208"/>
      <c r="G19" s="202" t="s">
        <v>210</v>
      </c>
    </row>
    <row r="20" spans="1:7" s="202" customFormat="1" ht="24.95" customHeight="1" x14ac:dyDescent="0.25">
      <c r="A20" s="199">
        <v>19</v>
      </c>
      <c r="B20" s="209" t="str">
        <f>'ATTS 2022'!B24</f>
        <v xml:space="preserve">West Carrollton High School + Middle School </v>
      </c>
      <c r="C20" s="200" t="str">
        <f>'ATTS 2022'!C24</f>
        <v>West Carrollton High School</v>
      </c>
      <c r="D20" s="200" t="str">
        <f>'ATTS 2022'!D24</f>
        <v xml:space="preserve">West Carrollton Middle School </v>
      </c>
      <c r="E20" s="200"/>
      <c r="F20" s="201"/>
    </row>
    <row r="21" spans="1:7" x14ac:dyDescent="0.25">
      <c r="A21" s="146"/>
      <c r="B21" s="147" t="s">
        <v>144</v>
      </c>
      <c r="C21" s="148"/>
      <c r="D21" s="148"/>
      <c r="E21" s="152"/>
      <c r="F21" s="152"/>
      <c r="G21" s="140"/>
    </row>
    <row r="22" spans="1:7" ht="25.5" customHeight="1" x14ac:dyDescent="0.25">
      <c r="A22" s="18"/>
      <c r="B22" s="141"/>
      <c r="C22" s="141"/>
      <c r="D22" s="141"/>
      <c r="E22" s="7"/>
      <c r="F22" s="142"/>
      <c r="G22" s="140"/>
    </row>
    <row r="23" spans="1:7" x14ac:dyDescent="0.25">
      <c r="A23" s="149"/>
      <c r="B23" s="150" t="s">
        <v>145</v>
      </c>
      <c r="C23" s="149"/>
      <c r="D23" s="149"/>
      <c r="E23" s="153"/>
      <c r="F23" s="153"/>
    </row>
    <row r="24" spans="1:7" x14ac:dyDescent="0.25">
      <c r="A24" s="18">
        <v>20</v>
      </c>
      <c r="B24" s="214" t="s">
        <v>202</v>
      </c>
      <c r="C24" s="7"/>
      <c r="D24" s="20"/>
      <c r="E24" s="212"/>
      <c r="F24" s="213"/>
    </row>
    <row r="25" spans="1:7" x14ac:dyDescent="0.25">
      <c r="A25" s="18">
        <v>21</v>
      </c>
      <c r="B25" s="214" t="s">
        <v>203</v>
      </c>
      <c r="C25" s="7"/>
      <c r="D25" s="20"/>
      <c r="E25" s="212"/>
      <c r="F25" s="213"/>
    </row>
    <row r="26" spans="1:7" x14ac:dyDescent="0.25">
      <c r="A26" s="18">
        <v>22</v>
      </c>
      <c r="B26" s="214" t="s">
        <v>204</v>
      </c>
      <c r="C26" s="7"/>
      <c r="D26" s="20"/>
      <c r="E26" s="212"/>
      <c r="F26" s="213"/>
    </row>
    <row r="27" spans="1:7" x14ac:dyDescent="0.25">
      <c r="A27" s="18">
        <v>23</v>
      </c>
      <c r="B27" s="214" t="s">
        <v>205</v>
      </c>
      <c r="C27" s="7"/>
      <c r="D27" s="20"/>
      <c r="E27" s="212"/>
      <c r="F27" s="213"/>
    </row>
    <row r="29" spans="1:7" x14ac:dyDescent="0.25">
      <c r="B29" s="18" t="s">
        <v>207</v>
      </c>
    </row>
    <row r="30" spans="1:7" x14ac:dyDescent="0.25">
      <c r="A30" s="216">
        <v>24</v>
      </c>
      <c r="B30" s="211" t="s">
        <v>110</v>
      </c>
      <c r="F30" s="9"/>
    </row>
    <row r="31" spans="1:7" x14ac:dyDescent="0.25">
      <c r="A31" s="216">
        <v>25</v>
      </c>
      <c r="B31" s="211" t="s">
        <v>206</v>
      </c>
    </row>
    <row r="32" spans="1:7" x14ac:dyDescent="0.25">
      <c r="A32" s="216">
        <v>26</v>
      </c>
      <c r="B32" s="211" t="s">
        <v>114</v>
      </c>
    </row>
    <row r="34" spans="2:2" ht="30" x14ac:dyDescent="0.25">
      <c r="B34" s="215" t="s">
        <v>209</v>
      </c>
    </row>
  </sheetData>
  <conditionalFormatting sqref="E2 E6:E20">
    <cfRule type="containsText" dxfId="0" priority="1" operator="containsText" text="No">
      <formula>NOT(ISERROR(SEARCH("No",E2)))</formula>
    </cfRule>
  </conditionalFormatting>
  <pageMargins left="0.25" right="0.25" top="0.75" bottom="0.75" header="0.3" footer="0.3"/>
  <pageSetup scale="63" orientation="landscape" r:id="rId1"/>
  <headerFooter>
    <oddHeader>&amp;CATTS 2020 School Nominees (Top 17+)&amp;R&amp;D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Criteria</vt:lpstr>
      <vt:lpstr>ATTS 2022</vt:lpstr>
      <vt:lpstr>Scholarship Winners</vt:lpstr>
      <vt:lpstr>'Scholarship Winners'!Print_Area</vt:lpstr>
      <vt:lpstr>'ATTS 2022'!Print_Titles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scholzd</dc:creator>
  <cp:keywords/>
  <dc:description/>
  <cp:lastModifiedBy>Emily Gray</cp:lastModifiedBy>
  <cp:revision/>
  <cp:lastPrinted>2019-11-21T15:53:57Z</cp:lastPrinted>
  <dcterms:created xsi:type="dcterms:W3CDTF">2017-03-07T16:02:12Z</dcterms:created>
  <dcterms:modified xsi:type="dcterms:W3CDTF">2021-06-23T14:17:33Z</dcterms:modified>
  <cp:category/>
  <cp:contentStatus/>
</cp:coreProperties>
</file>